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00" firstSheet="3" activeTab="9"/>
  </bookViews>
  <sheets>
    <sheet name="прил_1" sheetId="1" r:id="rId1"/>
    <sheet name="прил_2" sheetId="2" r:id="rId2"/>
    <sheet name="прил_3" sheetId="3" r:id="rId3"/>
    <sheet name="прил_4" sheetId="4" r:id="rId4"/>
    <sheet name="свод затрат_5" sheetId="5" r:id="rId5"/>
    <sheet name="прил_6" sheetId="6" r:id="rId6"/>
    <sheet name="прил_8" sheetId="7" r:id="rId7"/>
    <sheet name="прил_9" sheetId="8" r:id="rId8"/>
    <sheet name="прил_10" sheetId="9" r:id="rId9"/>
    <sheet name="прил_11" sheetId="10" r:id="rId10"/>
    <sheet name="расходы по аппарату по с.с" sheetId="11" r:id="rId11"/>
    <sheet name="доходы" sheetId="12" r:id="rId12"/>
    <sheet name="несбалансированность" sheetId="13" r:id="rId13"/>
    <sheet name="дороги" sheetId="14" r:id="rId14"/>
    <sheet name="расходы" sheetId="15" r:id="rId15"/>
    <sheet name="Лист1" sheetId="16" r:id="rId16"/>
  </sheets>
  <externalReferences>
    <externalReference r:id="rId19"/>
    <externalReference r:id="rId20"/>
  </externalReferences>
  <definedNames>
    <definedName name="_xlnm.Print_Titles" localSheetId="0">'прил_1'!$8:$9</definedName>
    <definedName name="_xlnm.Print_Titles" localSheetId="2">'прил_3'!$10:$10</definedName>
    <definedName name="_xlnm.Print_Titles" localSheetId="3">'прил_4'!$11:$11</definedName>
    <definedName name="_xlnm.Print_Titles" localSheetId="4">'свод затрат_5'!$A:$B,'свод затрат_5'!$8:$9</definedName>
    <definedName name="_xlnm.Print_Area" localSheetId="0">'прил_1'!$A$1:$E$108</definedName>
    <definedName name="_xlnm.Print_Area" localSheetId="8">'прил_10'!$A$1:$C$37</definedName>
    <definedName name="_xlnm.Print_Area" localSheetId="9">'прил_11'!$A$1:$E$100</definedName>
    <definedName name="_xlnm.Print_Area" localSheetId="2">'прил_3'!$A$1:$E$57</definedName>
    <definedName name="_xlnm.Print_Area" localSheetId="3">'прил_4'!$A$1:$E$48</definedName>
    <definedName name="_xlnm.Print_Area" localSheetId="5">'прил_6'!$A$1:$N$52</definedName>
    <definedName name="_xlnm.Print_Area" localSheetId="7">'прил_9'!$A$1:$Z$44</definedName>
    <definedName name="_xlnm.Print_Area" localSheetId="4">'свод затрат_5'!$A$1:$HT$50</definedName>
  </definedNames>
  <calcPr fullCalcOnLoad="1"/>
</workbook>
</file>

<file path=xl/comments12.xml><?xml version="1.0" encoding="utf-8"?>
<comments xmlns="http://schemas.openxmlformats.org/spreadsheetml/2006/main">
  <authors>
    <author>mejbudg</author>
  </authors>
  <commentList>
    <comment ref="C7" authorId="0">
      <text>
        <r>
          <rPr>
            <b/>
            <sz val="8"/>
            <rFont val="Tahoma"/>
            <family val="2"/>
          </rPr>
          <t>mejbudg:</t>
        </r>
        <r>
          <rPr>
            <sz val="8"/>
            <rFont val="Tahoma"/>
            <family val="2"/>
          </rPr>
          <t xml:space="preserve">
вычесть НДФЛ
</t>
        </r>
      </text>
    </comment>
  </commentList>
</comments>
</file>

<file path=xl/comments5.xml><?xml version="1.0" encoding="utf-8"?>
<comments xmlns="http://schemas.openxmlformats.org/spreadsheetml/2006/main">
  <authors>
    <author>agubaeva</author>
  </authors>
  <commentList>
    <comment ref="EQ11" authorId="0">
      <text>
        <r>
          <rPr>
            <b/>
            <sz val="8"/>
            <rFont val="Tahoma"/>
            <family val="2"/>
          </rPr>
          <t>agubaeva:</t>
        </r>
        <r>
          <rPr>
            <sz val="8"/>
            <rFont val="Tahoma"/>
            <family val="2"/>
          </rPr>
          <t xml:space="preserve">
+35
</t>
        </r>
      </text>
    </comment>
  </commentList>
</comments>
</file>

<file path=xl/sharedStrings.xml><?xml version="1.0" encoding="utf-8"?>
<sst xmlns="http://schemas.openxmlformats.org/spreadsheetml/2006/main" count="2175" uniqueCount="1294">
  <si>
    <t>РЦП"Профилактика правонарушений"</t>
  </si>
  <si>
    <t>Здравоохранение ( Фапы)</t>
  </si>
  <si>
    <t>305 0709 001 00 00 005 211</t>
  </si>
  <si>
    <t>305 0709 001 00 00 005 212</t>
  </si>
  <si>
    <t>305 0709 001 00 00 005 213</t>
  </si>
  <si>
    <t>305 0709 001 00 00 005 220</t>
  </si>
  <si>
    <t>305 0709 001 00 00 005 221</t>
  </si>
  <si>
    <t>305 0709 001 00 00 005 222</t>
  </si>
  <si>
    <t>305 0709 001 00 00 005 223</t>
  </si>
  <si>
    <t>305 0709 001 00 00 005 224</t>
  </si>
  <si>
    <t>305 0709 001 00 00 005 225</t>
  </si>
  <si>
    <t>305 0709 001 00 00 005 226</t>
  </si>
  <si>
    <t>305 0709 001 00 00 005 290</t>
  </si>
  <si>
    <t>305 0709 001 00 00 005 300</t>
  </si>
  <si>
    <t>программа</t>
  </si>
  <si>
    <t>305 0709 001 00 00 005 310</t>
  </si>
  <si>
    <t>в т.ч Аппарат</t>
  </si>
  <si>
    <t>305 0709 001 00 00 005 340</t>
  </si>
  <si>
    <t>Комитет по спорту и физической культуре МО "Володарский район"</t>
  </si>
  <si>
    <t>306 0000 000 00 00 000 000</t>
  </si>
  <si>
    <t>306 0902 001 00 00 000 000</t>
  </si>
  <si>
    <t>306 0902 001 00 00 005 000</t>
  </si>
  <si>
    <t>306 0902 001 00 00 005 210</t>
  </si>
  <si>
    <t>306 0902 001 00 00 005 211</t>
  </si>
  <si>
    <t>Итого</t>
  </si>
  <si>
    <t>0114</t>
  </si>
  <si>
    <t>0111</t>
  </si>
  <si>
    <t>0412</t>
  </si>
  <si>
    <t>0505</t>
  </si>
  <si>
    <t>Приложение № 8</t>
  </si>
  <si>
    <t>Фонд софинансирования социальных расходов (повышение ФОТ работникам бюджетны муниципальных учреждений)</t>
  </si>
  <si>
    <t>095 2 02 01070 00 0000 151</t>
  </si>
  <si>
    <t>компенсация части родительской платы за содержание ребенка в ДОУ</t>
  </si>
  <si>
    <t>Единый сельскохозяйственный налог</t>
  </si>
  <si>
    <t>306 0902 001 00 00 005 212</t>
  </si>
  <si>
    <t>306 0902 001 00 00 005 213</t>
  </si>
  <si>
    <t>306 0902 001 00 00 005 220</t>
  </si>
  <si>
    <t>306 0902 001 00 00 005 221</t>
  </si>
  <si>
    <t>306 0902 001 00 00 005 222</t>
  </si>
  <si>
    <t>306 0902 001 00 00 005 223</t>
  </si>
  <si>
    <t>306 0902 001 00 00 005 224</t>
  </si>
  <si>
    <t>306 0902 001 00 00 005 225</t>
  </si>
  <si>
    <t>306 0902 001 00 00 005 226</t>
  </si>
  <si>
    <t>306 0902 001 00 00 005 290</t>
  </si>
  <si>
    <t>306 0902 001 00 00 005 300</t>
  </si>
  <si>
    <t>306 0902 001 00 00 005 310</t>
  </si>
  <si>
    <t>306 0902 001 00 00 005 340</t>
  </si>
  <si>
    <t>306 0902 522 00 00 000 000</t>
  </si>
  <si>
    <t>306 0902 522 00 00 455 000</t>
  </si>
  <si>
    <t>306 0902 522 00 00 455 290</t>
  </si>
  <si>
    <t>Финансовое управление МО "Володарский район"</t>
  </si>
  <si>
    <t>Приложение № 10</t>
  </si>
  <si>
    <t>Приложение № 11</t>
  </si>
  <si>
    <t>307 0000 000 00 00 000 000</t>
  </si>
  <si>
    <t>307 0106 000 00 00 000 000</t>
  </si>
  <si>
    <t>307 0106 001 00 00 000 000</t>
  </si>
  <si>
    <t>307 0106 001 00 00 005 000</t>
  </si>
  <si>
    <t>307 0106 001 00 00 005 210</t>
  </si>
  <si>
    <t>307 0106 001 00 00 005 211</t>
  </si>
  <si>
    <t>307 0106 001 00 00 005 212</t>
  </si>
  <si>
    <t>307 0106 001 00 00 005 213</t>
  </si>
  <si>
    <t>307 0106 001 00 00 005 220</t>
  </si>
  <si>
    <t>307 0106 001 00 00 005 221</t>
  </si>
  <si>
    <t>307 0106 001 00 00 005 222</t>
  </si>
  <si>
    <t>307 0106 001 00 00 005 223</t>
  </si>
  <si>
    <t>307 0106 001 00 00 005 224</t>
  </si>
  <si>
    <t>307 0106 001 00 00 005 225</t>
  </si>
  <si>
    <t>307 0106 001 00 00 005 226</t>
  </si>
  <si>
    <t>307 0106 001 00 00 005 290</t>
  </si>
  <si>
    <t>307 0106 001 00 00 005 300</t>
  </si>
  <si>
    <t>307 0106 001 00 00 005 310</t>
  </si>
  <si>
    <t>307 0106 001 00 00 005 340</t>
  </si>
  <si>
    <t>307 0112 000 00 00 000 000</t>
  </si>
  <si>
    <t>Процентные платежи по долговым обязательствам</t>
  </si>
  <si>
    <t>307 0112 065 00 00 000 000</t>
  </si>
  <si>
    <t>Процентные платежи по муниципальному долгу</t>
  </si>
  <si>
    <t>307 0112 065 00 00 152 000</t>
  </si>
  <si>
    <t>307 0112 065 00 00 152 231</t>
  </si>
  <si>
    <t>307 0113 070 00 00 000 000</t>
  </si>
  <si>
    <t>РЦП "Профилактика правонарушений"</t>
  </si>
  <si>
    <t>Резервные фонды органов местного самоуправления</t>
  </si>
  <si>
    <t>307 0113 070 00 00 184 000</t>
  </si>
  <si>
    <t>307 0113 070 00 00 184 290</t>
  </si>
  <si>
    <t>Другие общегосударственные расходы</t>
  </si>
  <si>
    <t>307 0115 000 00 00 000 000</t>
  </si>
  <si>
    <t>ремонт улично-дорожной сети</t>
  </si>
  <si>
    <t>300 202 02999 05 0000 151</t>
  </si>
  <si>
    <t>Развитие культуры и сохранение культурного наследия Астраханской области на 2008-2010гг.</t>
  </si>
  <si>
    <t>организация школьного питания</t>
  </si>
  <si>
    <t>организация отдыха в палаточных лагерях в летний период</t>
  </si>
  <si>
    <t>обеспечение мероприятий по капитальному ремонту многоквартирных домов</t>
  </si>
  <si>
    <t>300 202 02077 05 0000 151</t>
  </si>
  <si>
    <t>субвенция для осуществления государственных полномочий по составлению протоколов об административных правонарушений</t>
  </si>
  <si>
    <t>300.202.03999.05.0000.151</t>
  </si>
  <si>
    <t>субсидии на софинансирование ФЦП "Социальное развитие села до 2010 года "</t>
  </si>
  <si>
    <t>300 202 02085 05 0000 151</t>
  </si>
  <si>
    <t>комплектование книжных фондов</t>
  </si>
  <si>
    <t>300.202.02068.05.0000.151</t>
  </si>
  <si>
    <t>родовые сертификаты</t>
  </si>
  <si>
    <t>Расчет дефицита</t>
  </si>
  <si>
    <t>Доходы бюджета на  2010-2012гг</t>
  </si>
  <si>
    <t xml:space="preserve">План  2010год </t>
  </si>
  <si>
    <t xml:space="preserve">План  2012 год </t>
  </si>
  <si>
    <t>Расходы</t>
  </si>
  <si>
    <t>План 2012г.</t>
  </si>
  <si>
    <t>План на 2012</t>
  </si>
  <si>
    <t>Учреждения культуры (СДК)</t>
  </si>
  <si>
    <t>Осуществления государственных полномочий по составлению протоколов об административных правонарушений</t>
  </si>
  <si>
    <t>Организация палаточного лагеря</t>
  </si>
  <si>
    <t>Субсидии молодым семьям</t>
  </si>
  <si>
    <t>численность начеления</t>
  </si>
  <si>
    <t>Проект бюджета 2010</t>
  </si>
  <si>
    <t>Территориальное планирования и технические паспорта, госрегистрация имущества, проектирование</t>
  </si>
  <si>
    <t>Подготовка к отопительному сезону</t>
  </si>
  <si>
    <t>классификации расходов бюджетов Российской Федерации на 2010-2012гг</t>
  </si>
  <si>
    <t>дефицита бюджета МО "Володарский район" на 2010-2012 год</t>
  </si>
  <si>
    <t>Расходы  бюджета МО "Володарский район"  2010-2012гг.</t>
  </si>
  <si>
    <t>полномочий муниципальным образованиям на 2010-2012гг.</t>
  </si>
  <si>
    <t>307 0115 001 00 00 000 000</t>
  </si>
  <si>
    <t>307 0115 001 00 00 005 000</t>
  </si>
  <si>
    <t>307 0115 001 00 00 005 290</t>
  </si>
  <si>
    <t>Дорожное хозяйство</t>
  </si>
  <si>
    <t>307 0115 315 00 00 000 000</t>
  </si>
  <si>
    <t>ФОК "Чемпион"</t>
  </si>
  <si>
    <t>Юный Олипиец</t>
  </si>
  <si>
    <t>Отдельные мероприятия в области дорожного хозяйства</t>
  </si>
  <si>
    <t>307 0115 315 00 00 365 000</t>
  </si>
  <si>
    <t>307 0115 315 00 00 365 290</t>
  </si>
  <si>
    <t>Информационные технологии и связь</t>
  </si>
  <si>
    <t>307 0115 330 00 00 000 000</t>
  </si>
  <si>
    <t>Обеспечение мероприятий по реформированию государственной и муниципальной службы</t>
  </si>
  <si>
    <t>307 0115 330 00 00 211 000</t>
  </si>
  <si>
    <t>307 0115 330 00 00 211 290</t>
  </si>
  <si>
    <t>Областная целевая программа "Адресная поддержка решения наиболее острых проблем социально-экономического развития МО Астраханской области на 2005-2008 гг"</t>
  </si>
  <si>
    <t>307 0115 522 56 00 000 000</t>
  </si>
  <si>
    <t>307 0115 522 56 00 005 000</t>
  </si>
  <si>
    <t>307 0115 522 56 00 005 290</t>
  </si>
  <si>
    <t>307 0302 000 00 00 000 000</t>
  </si>
  <si>
    <t>Другие вопросы в области социальной политики</t>
  </si>
  <si>
    <t>1006</t>
  </si>
  <si>
    <t>Воинские формирования, органы, подразделения</t>
  </si>
  <si>
    <t>307 0302 202 00 00 000 000</t>
  </si>
  <si>
    <t>Обеспечение функционирования органов в сфере национальной безопасности и правоохранительной деятельности</t>
  </si>
  <si>
    <t>307 0302 202 00 00 253 000</t>
  </si>
  <si>
    <t>307 0302 202 00 00 253 210</t>
  </si>
  <si>
    <t>307 0302 202 00 00 253 211</t>
  </si>
  <si>
    <t>307 0302 202 00 00 253 213</t>
  </si>
  <si>
    <t>307 0302 202 00 00 253 290</t>
  </si>
  <si>
    <t>307 0309 000 00 00 000 000</t>
  </si>
  <si>
    <t>Мероприятия по гражданской обороне</t>
  </si>
  <si>
    <t>307 0309 219 00 00 000 000</t>
  </si>
  <si>
    <t>Подготовка населения и организаций к действиям в чрезвычайной ситуации в мирное и военное время</t>
  </si>
  <si>
    <t>307 0309 219 00 00 261 000</t>
  </si>
  <si>
    <t>денежные выплаты мед. Персоналу Фапов, врачам, фельшерам и мед. Сестрам "СМП"</t>
  </si>
  <si>
    <t>000 1 05 03000 01 0000 110</t>
  </si>
  <si>
    <t>000 1 11 05010 00 0000 120</t>
  </si>
  <si>
    <t>000 1 11 05030 00 0000 120</t>
  </si>
  <si>
    <t>в т.ч Образование</t>
  </si>
  <si>
    <t>000 300 00000 00 0000 000</t>
  </si>
  <si>
    <t>в т.ч Здравоохранение</t>
  </si>
  <si>
    <t>в .т.ч Культура</t>
  </si>
  <si>
    <t>в т.ч Детская музыкалльная школа</t>
  </si>
  <si>
    <t>в т.ч Комитет по спорту</t>
  </si>
  <si>
    <t>307 0309 219 00 00 261 290</t>
  </si>
  <si>
    <t>Мероприятия по предупреждению и ликвидации последствий чрезвычайных ситуаций и стихийных бедствий</t>
  </si>
  <si>
    <t>307 0309 218 00 00 000 000</t>
  </si>
  <si>
    <t>Мероприятия по ликвидации чрезвычайных ситуаций и стихийных бедствий, выполняемые в рамках специальных решений</t>
  </si>
  <si>
    <t>307 0309 218 00 00 262 000</t>
  </si>
  <si>
    <t>307 0309 218 00 00 262 290</t>
  </si>
  <si>
    <t>307 0411 000 00 00 000 000</t>
  </si>
  <si>
    <t>Геодезия и картография</t>
  </si>
  <si>
    <t>307 0411 336 00 00 000 000</t>
  </si>
  <si>
    <t>Мероприятия по землеустройству и землепользованию</t>
  </si>
  <si>
    <t>307 0411 336 00 00 406 000</t>
  </si>
  <si>
    <t>307 0411 336 00 00 406 290</t>
  </si>
  <si>
    <t>Мероприятия в области строительства, архитектуры и градостроительства (ремонт кровли)</t>
  </si>
  <si>
    <t>307 0411 338 00 00 000 000</t>
  </si>
  <si>
    <t>Строительство объектов для нужд отрасли</t>
  </si>
  <si>
    <t>307 0411 338 00 00 213 000</t>
  </si>
  <si>
    <t>307 0411 338 00 00 213 300</t>
  </si>
  <si>
    <t>307 0411 338 00 00 213 310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</si>
  <si>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</si>
  <si>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307 0411 090 00 00 000 000</t>
  </si>
  <si>
    <t>Оценка недвижимости, признание прав и регулирование отношений по государственной и муниципальной собственности</t>
  </si>
  <si>
    <t>307 0411 090 00 00 200 000</t>
  </si>
  <si>
    <t>307 0411 090 00 00 200 290</t>
  </si>
  <si>
    <t>307 0504 000 00 00 000 000</t>
  </si>
  <si>
    <t>307 0504 001 00 00 000 000</t>
  </si>
  <si>
    <t>307 0504 001 00 00 005 000</t>
  </si>
  <si>
    <t>307 0504 001 00 00 005 290</t>
  </si>
  <si>
    <t>Поддержка коммунального хозяйства</t>
  </si>
  <si>
    <t>307 0504 351 00 00 000 000</t>
  </si>
  <si>
    <t>Отдельные мероприятия в области морского и речного транспорта</t>
  </si>
  <si>
    <t>307 0504 351 00 00 364 000</t>
  </si>
  <si>
    <t>Организация питания школьников в общеобразовательных учреждениях</t>
  </si>
  <si>
    <t>307 0504 351 00 00 364 290</t>
  </si>
  <si>
    <t>307 0803 000 00 00 000 000</t>
  </si>
  <si>
    <t>Телерадиокомпании</t>
  </si>
  <si>
    <t>307 0803 453 00 00 000 000</t>
  </si>
  <si>
    <t>307 0803 453 00 00 327 000</t>
  </si>
  <si>
    <t>307 0803 453 00 00 327 290</t>
  </si>
  <si>
    <t>307 0804 000 00 00 000 000</t>
  </si>
  <si>
    <t xml:space="preserve">Периодическая печать </t>
  </si>
  <si>
    <t>307 0804 456 00 00 000 000</t>
  </si>
  <si>
    <t>307 0804 456 00 00 327 000</t>
  </si>
  <si>
    <t>307 0804 456 00 00 327 290</t>
  </si>
  <si>
    <t>Периодические издания, учрежденные органами законодательной и исполнительной власти</t>
  </si>
  <si>
    <t>Учреждения культуры (библиотеки)</t>
  </si>
  <si>
    <t>Здравоохранение (больницы и амбулатории)</t>
  </si>
  <si>
    <t>Здравоохранение (доп. выплаты мед.персоналу скорой мед.помощи)</t>
  </si>
  <si>
    <t>% к общим расходам</t>
  </si>
  <si>
    <t>ФОТ к общему ФОТ</t>
  </si>
  <si>
    <t>307 0804 457 00 00 000 000</t>
  </si>
  <si>
    <t xml:space="preserve">План  2011 год </t>
  </si>
  <si>
    <t>на обеспечение государственных гарантий прав граждн на получение общедоступного и бесплатного дошкольного, начального общего, среднего(полного)общего образования, а также дополнительного образования в общеобразовательных учреждениях</t>
  </si>
  <si>
    <t>План 2010г.</t>
  </si>
  <si>
    <t>План 2011г.</t>
  </si>
  <si>
    <t>Функционирование высшего должностного лица</t>
  </si>
  <si>
    <t>ОВД по Володарскому району</t>
  </si>
  <si>
    <t>Др.вопросы в области нац.экономики реализация районных целевых программ</t>
  </si>
  <si>
    <t>307 0804 457 00 00 327 000</t>
  </si>
  <si>
    <t>307 0804 457 00 00 327 290</t>
  </si>
  <si>
    <t>307 1001 000 00 00 000 000</t>
  </si>
  <si>
    <t>Меры социальной поддержки граждан</t>
  </si>
  <si>
    <t>307 1001 505 00 00 000 000</t>
  </si>
  <si>
    <t>Доплаты к пенсиям государственных служащих субъектов РФ и муниципальных служащих</t>
  </si>
  <si>
    <t>307 1001 505 00 00 714 000</t>
  </si>
  <si>
    <t>Социальное обеспечение</t>
  </si>
  <si>
    <t>307 1001 505 00 00 714 260</t>
  </si>
  <si>
    <t>Пособия по социальной помощи населению</t>
  </si>
  <si>
    <t>307 1001 505 00 00 714 262</t>
  </si>
  <si>
    <t>307 1002 000 00 00 000 000</t>
  </si>
  <si>
    <t>Мероприятия в области занятости населения в Российской Федерации</t>
  </si>
  <si>
    <t>307 1002 510 00 00 000 000</t>
  </si>
  <si>
    <t>Организация общественных работ</t>
  </si>
  <si>
    <t>307 1002 510 00 00 273 000</t>
  </si>
  <si>
    <t>307 1002 510 00 00 273 290</t>
  </si>
  <si>
    <t>307 1003 000 00 00 000 000</t>
  </si>
  <si>
    <t>307 1003 001 00 00 000 000</t>
  </si>
  <si>
    <t>Пенсии по государственному пенсионному обеспечению, доплаты к пенсиям, дополнительное материальное обеспечение, пособия и компенсации (стипендии студентам)</t>
  </si>
  <si>
    <t>307 1003 001 00 00 703 000</t>
  </si>
  <si>
    <t>307 1003 001 00 00 703 260</t>
  </si>
  <si>
    <t>307 1003 001 00 00 703 262</t>
  </si>
  <si>
    <t>Мероприятия в области социальной политики (коммунальные специалистам-задолженность)</t>
  </si>
  <si>
    <t>307 1003 001 00 00 482 000</t>
  </si>
  <si>
    <t>Программные мероприятия отдела тобразования</t>
  </si>
  <si>
    <t>Комитет по делам семьи, детства и молодежи</t>
  </si>
  <si>
    <t>Дополнительное образование (ДДТ)</t>
  </si>
  <si>
    <t>ДМШ №16</t>
  </si>
  <si>
    <t>Увеличение библиотечного фонда</t>
  </si>
  <si>
    <t>Здравоохранение ФАПы</t>
  </si>
  <si>
    <t>Комитет по спорту  ( программа)</t>
  </si>
  <si>
    <t>Спортивный комплекс "Новинка"</t>
  </si>
  <si>
    <t>Спорткомплекс в п. ВОЛОДАРСКИЙ "олимп"</t>
  </si>
  <si>
    <t>Футбольный клуб(программа)</t>
  </si>
  <si>
    <t>Конно- спортивный клуб</t>
  </si>
  <si>
    <t>Комитет по спорту АУП</t>
  </si>
  <si>
    <t>Стипендия студентам</t>
  </si>
  <si>
    <t>Центр занятности (общественные работы)</t>
  </si>
  <si>
    <t>Финансовая помощь из областного бюджета</t>
  </si>
  <si>
    <t>Финансовая помощь из районного бюджета</t>
  </si>
  <si>
    <t>307 1003 001 00 00 482 260</t>
  </si>
  <si>
    <t>307 1003 001 00 00 482 262</t>
  </si>
  <si>
    <t>Комитет по делам семьи, детства и молодежи МО "Володарский район"</t>
  </si>
  <si>
    <t>308 0000 000 00 00 000 000</t>
  </si>
  <si>
    <t>308 0707 000 00 00 000 000</t>
  </si>
  <si>
    <t>Строительство жилья  муниципальной собственности</t>
  </si>
  <si>
    <t>308 0707 001 00 00 000 000</t>
  </si>
  <si>
    <t>308 0707 001 00 00 005 000</t>
  </si>
  <si>
    <t>308 0707 001 00 00 005 210</t>
  </si>
  <si>
    <t>308 0707 001 00 00 005 211</t>
  </si>
  <si>
    <t>308 0707 001 00 00 005 212</t>
  </si>
  <si>
    <t>308 0707 001 00 00 005 213</t>
  </si>
  <si>
    <t>308 0707 001 00 00 005 220</t>
  </si>
  <si>
    <t>308 0707 001 00 00 005 221</t>
  </si>
  <si>
    <t>308 0707 001 00 00 005 222</t>
  </si>
  <si>
    <t>308 0707 001 00 00 005 223</t>
  </si>
  <si>
    <t>308 0707 001 00 00 005 224</t>
  </si>
  <si>
    <t>308 0707 001 00 00 005 225</t>
  </si>
  <si>
    <t>308 0707 001 00 00 005 226</t>
  </si>
  <si>
    <t>308 0707 001 00 00 005 290</t>
  </si>
  <si>
    <t>308 0707 001 00 00 005 300</t>
  </si>
  <si>
    <t>308 0707 001 00 00 005 310</t>
  </si>
  <si>
    <t>308 0707 001 00 00 005 340</t>
  </si>
  <si>
    <t>308 0707 522 00 00 000 000</t>
  </si>
  <si>
    <t>Субсидии</t>
  </si>
  <si>
    <t>308 0707 522 00 00 197 000</t>
  </si>
  <si>
    <t>308 0707 522 00 00 197 290</t>
  </si>
  <si>
    <t>Проведение мероприятий для детей и молодежи</t>
  </si>
  <si>
    <t>308 0707 522 00 00 447 000</t>
  </si>
  <si>
    <t>308 0707 522 00 00 447 290</t>
  </si>
  <si>
    <t>Муниципальные образования Володарского района</t>
  </si>
  <si>
    <t>400 0000 000 00 00 000 000</t>
  </si>
  <si>
    <t>400 1101 000 00 00 000 000</t>
  </si>
  <si>
    <t>Дотации и субвенции</t>
  </si>
  <si>
    <t>400 1101 517 00 00 000 000</t>
  </si>
  <si>
    <t>400 1101 517 00 00 505 000</t>
  </si>
  <si>
    <t>Перечисления другим бюджетам бюджетной системы РФ</t>
  </si>
  <si>
    <t>400 1101 517 00 00 505 251</t>
  </si>
  <si>
    <t>400 1103 000 00 00 000 000</t>
  </si>
  <si>
    <t>Фельдшерско-акушерские пункты</t>
  </si>
  <si>
    <t>400 1103 478 00 00 000 000</t>
  </si>
  <si>
    <t>400 1103 478 00 00 327 000</t>
  </si>
  <si>
    <t>400 1103 478 00 00 327 210</t>
  </si>
  <si>
    <t>400 1103 478 00 00 327 211</t>
  </si>
  <si>
    <t>400 1103 478 00 00 327 213</t>
  </si>
  <si>
    <t>400 1103 478 00 00 327 220</t>
  </si>
  <si>
    <t>400 1103 478 00 00 327 221</t>
  </si>
  <si>
    <t>400 1103 478 00 00 327 223</t>
  </si>
  <si>
    <t>400 1103 478 00 00 327 225</t>
  </si>
  <si>
    <t>400 1103 478 00 00 327 300</t>
  </si>
  <si>
    <t>400 1103 478 00 00 327 340</t>
  </si>
  <si>
    <t>Итого МО "Володарский район"</t>
  </si>
  <si>
    <t xml:space="preserve">  Итого доходы и источники:</t>
  </si>
  <si>
    <t>Отклонение доходной части (с учетом источников финансирования) от расходов</t>
  </si>
  <si>
    <t>ДЕФИЦИТ:</t>
  </si>
  <si>
    <t>Расходы на оказание помощи гражданам</t>
  </si>
  <si>
    <t>тыс.руб.</t>
  </si>
  <si>
    <t>1004</t>
  </si>
  <si>
    <t>Код бюджетной классификации</t>
  </si>
  <si>
    <t>Налог на доходы физических лиц</t>
  </si>
  <si>
    <t>000 1 01 02000 01 0000 110</t>
  </si>
  <si>
    <t>000 1 05 00000 00 0000 000</t>
  </si>
  <si>
    <t>Единый налог, взимаемый в связи с применением упрощенной системы налогообложения</t>
  </si>
  <si>
    <t>000 1 05 01000 01 0000 110</t>
  </si>
  <si>
    <t>Единый налог на вмененный доход для отдельных видов деятельности</t>
  </si>
  <si>
    <t>000 1 05 02000 01 0000 110</t>
  </si>
  <si>
    <t xml:space="preserve">Государственная пошлина </t>
  </si>
  <si>
    <t>000 1 08 00000 00 0000 110</t>
  </si>
  <si>
    <t>Источники внутреннего финансирования</t>
  </si>
  <si>
    <t>Наименование источников финансирования</t>
  </si>
  <si>
    <t>Код администратора</t>
  </si>
  <si>
    <t>Всего источники внутреннего финансирования дефицита бюджета</t>
  </si>
  <si>
    <t>Финансовое управление администрации МО "Володарский район"</t>
  </si>
  <si>
    <t>307</t>
  </si>
  <si>
    <t>ДОЛГОВЫЕ ОБЯЗАТЕЛЬСТВА</t>
  </si>
  <si>
    <t>02 01 00 00 00 0000 000</t>
  </si>
  <si>
    <t>02 01 00 00 00 0000 700</t>
  </si>
  <si>
    <t>02 01 02 00 00 0000 710</t>
  </si>
  <si>
    <t>02 00 00 00 00 0000 800</t>
  </si>
  <si>
    <t>02 01 01 00 00 0000 810</t>
  </si>
  <si>
    <t>02 01 02 00 00 0000 810</t>
  </si>
  <si>
    <t>Остатки средств бюджетов</t>
  </si>
  <si>
    <t>08 00 00 00 00 0000 000</t>
  </si>
  <si>
    <t>Увеличение остатков средств бюджетов</t>
  </si>
  <si>
    <t>08 00 00 00 00 0000 510</t>
  </si>
  <si>
    <t>Уменьшение остатков средств бюджетов</t>
  </si>
  <si>
    <t>08 00 00 00 00 0000 610</t>
  </si>
  <si>
    <t xml:space="preserve">Данные по выделению дотации и передаче </t>
  </si>
  <si>
    <t>Наименование МО</t>
  </si>
  <si>
    <t>Всего</t>
  </si>
  <si>
    <t>Дотация на сбалансированность бюджета</t>
  </si>
  <si>
    <t>Субвенция для осуществления воинского учета</t>
  </si>
  <si>
    <t>Дотация из ФФПП (областная)</t>
  </si>
  <si>
    <t>Актюбинский с/с</t>
  </si>
  <si>
    <t>Алтынжарский с/с</t>
  </si>
  <si>
    <t>Большемогойский с/с</t>
  </si>
  <si>
    <t>п.Винный</t>
  </si>
  <si>
    <t>с.Зеленга</t>
  </si>
  <si>
    <t>Калининский с/с</t>
  </si>
  <si>
    <t xml:space="preserve"> На реализацию ОЦП"Развитие культуры и культурного наследия АО"</t>
  </si>
  <si>
    <t>Козловский с/с</t>
  </si>
  <si>
    <t>Крутовский с/с</t>
  </si>
  <si>
    <t>Маковский с/с</t>
  </si>
  <si>
    <t>Марфинский с/с</t>
  </si>
  <si>
    <t>Мултановский с/с</t>
  </si>
  <si>
    <t>Новинский с/с</t>
  </si>
  <si>
    <t>Н-Красинский с/с</t>
  </si>
  <si>
    <t>С-Бугорский с/с</t>
  </si>
  <si>
    <t>Султановский с/с</t>
  </si>
  <si>
    <t>Тишковский с/с</t>
  </si>
  <si>
    <t>Тулугановский с/с</t>
  </si>
  <si>
    <t>Тумакский с/с</t>
  </si>
  <si>
    <t>Хуторской с/с</t>
  </si>
  <si>
    <t>Цветновский с/с</t>
  </si>
  <si>
    <t>п. Володарский</t>
  </si>
  <si>
    <t>ИТОГО поселения</t>
  </si>
  <si>
    <t>Главные распорядители средств местного бюджета – администраторы</t>
  </si>
  <si>
    <t>доходов бюджета МО "Володарский район" по основным доходным источникам на 2008 год</t>
  </si>
  <si>
    <t xml:space="preserve">Код бюджетной классификации </t>
  </si>
  <si>
    <t>Наименование администратора доходов</t>
  </si>
  <si>
    <t>Финансовое управление администрации Володарского района ИНН 3002003500  КПП 300201001</t>
  </si>
  <si>
    <t>111 01 050 05 0000 120</t>
  </si>
  <si>
    <t>Дивиденды по акциям и доходы от прочих форм участия в капитале, находящихся в собственности муниципальных районов</t>
  </si>
  <si>
    <t xml:space="preserve">111 03 050 05 0000 120 </t>
  </si>
  <si>
    <t>Проценты, полученные от представления бюджетных кредитов  внутри страны за счет средств бюджетов муниципальных районов</t>
  </si>
  <si>
    <t>111 05012 05 0000 120</t>
  </si>
  <si>
    <t>Арендная  плата и поступления от продажи права на заключение договоров аренды за земли, предназначенные  для целей жилищного строительства, до разграничения гос. собственности на землю, и расположенные в границах межселенных территорий</t>
  </si>
  <si>
    <t>1 11 05025 05 0000 120</t>
  </si>
  <si>
    <t>Арендная плата и поступления от продажи права на заключение договоров аренды за земли , находящиеся в собственности муниципальных районов</t>
  </si>
  <si>
    <t>1 11 05025 10 0000 120</t>
  </si>
  <si>
    <t>Арендная плата и поступления от продажи права на заключение договоров аренды за земли , находящиеся в собственности поселений</t>
  </si>
  <si>
    <t>111 05035 05 0000 120</t>
  </si>
  <si>
    <t xml:space="preserve">Доходы от  сдачи в аренду имущества, находящегося в оперативном управлении органов управления  муниципальных районов и созданных ими учреждений и в хозяйственном ведении муниципальных унитарных предприятий </t>
  </si>
  <si>
    <t>111 07015 05 0000120</t>
  </si>
  <si>
    <t>Доходы от перечисления части прибыли, оставшейся  после уплаты налогов  и иных обязательных платежей  муниципальных унитарных предприятий, созданных муниципальными районами</t>
  </si>
  <si>
    <t>111 08035 05 0000120</t>
  </si>
  <si>
    <t>Доходы от эксплуатации использования имущества автомобильных дорог, находящихся в собственности муниципальных районов</t>
  </si>
  <si>
    <t>111 08045 05 0000120</t>
  </si>
  <si>
    <t>Прочие поступления от использования  имущества, находящегося в собственности муниципальных районов</t>
  </si>
  <si>
    <t xml:space="preserve">113 03050 05 0000130 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</si>
  <si>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</si>
  <si>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114 02030 05 0000 410</t>
  </si>
  <si>
    <t>Доходы от реализации имущества, находящегося в  собственности муниципальных районов (в части реализации основных средств по указанному имуществу)</t>
  </si>
  <si>
    <t>114 02031 05 0000 410</t>
  </si>
  <si>
    <t>Доходы от реализации   имущества  муниципальных  унитарных предприятий, созданных  муниципальными районами (в части реализации основных средств по указанному имуществу)ллизации основных средств по указанному налогу запасов по указанному имуществу)</t>
  </si>
  <si>
    <t>114 02031 05 0000 440</t>
  </si>
  <si>
    <t>Доходы от реализации  имущества муниципальных  унитарных предприятий, созданных муниципальными районами   (в части реализации материальных запасов по указанному имуществу)</t>
  </si>
  <si>
    <t>1 14 02032 05 0000 410</t>
  </si>
  <si>
    <t>Доходы  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</si>
  <si>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1 14 02032 05 0000 440</t>
  </si>
  <si>
    <t>114 02033 05 0000 410</t>
  </si>
  <si>
    <t>Доходы от реализации иного имущества, находящегося в собственности муниципальных  районов (в части реализации основных средств по указанному имуществу)</t>
  </si>
  <si>
    <t>114 02033 05 0000 440</t>
  </si>
  <si>
    <t>Доходы от реализации иного имущества, находящегося в собственности муниципальных районов (в части реализации материальных запасов по указанному имуществу)</t>
  </si>
  <si>
    <t>114 03050 05 0000 410</t>
  </si>
  <si>
    <t>Средства от распоряжения  и реализации конфискованного и иного имущества, обращенного в доходы  муниципальных районов ( в части реализации основных средств по указанному имуществу)</t>
  </si>
  <si>
    <t>114 03050 05 0000 440</t>
  </si>
  <si>
    <t>Средства от распоряжения и реализации конфискованного и иного имущества, обращенного в доходы  муниципальных  районов (в части реализации материальных запасов по указанному имуществу )</t>
  </si>
  <si>
    <t>114 04050 05 0000 420</t>
  </si>
  <si>
    <t>Доходы от продажи нематериальных активов, находящихся в собственности муниципальных районов</t>
  </si>
  <si>
    <t>115 02050 05 0000 140</t>
  </si>
  <si>
    <t>Платежи, взимаемые  организациями  муниципальных  районов за выполнение определенных  функций</t>
  </si>
  <si>
    <t>116 18050 05 0000 140</t>
  </si>
  <si>
    <t>Денежные  взыскания  (штрафы) за нарушение бюджетного законодательства (в части бюджетов  муниципальных районов)</t>
  </si>
  <si>
    <t>116 23050 05 0000 140</t>
  </si>
  <si>
    <t>Ремонт  подвалов многоквартирных домов</t>
  </si>
  <si>
    <t>Доходы  от возмещения ущерба при возникновении страховых случаев , когда выгодоприобретателями по договорам страхования выступают  получатели средств бюджетов  муниципальных районов</t>
  </si>
  <si>
    <t>116 32050 05 0000 140</t>
  </si>
  <si>
    <t>Возмещение сумм, израсходованных незаконно или не по целевому назначению, а также доходов, полученных от использования (в части бюджетов муниципальных районов)</t>
  </si>
  <si>
    <t>116 90050 05 0000 140</t>
  </si>
  <si>
    <t>Прочие поступления  от денежных взысканий (штрафов) и иных сумм в возмещение ущерба, зачисляемые в бюджеты муниципальных районов</t>
  </si>
  <si>
    <t>117 05050 05 0000 180</t>
  </si>
  <si>
    <t>Прочие неналоговые доходы бюджетов муниципальных районов</t>
  </si>
  <si>
    <t>Коды бюджетной классификации администраторов  по расходам</t>
  </si>
  <si>
    <t>МО "Володарский район" на 2008 год</t>
  </si>
  <si>
    <t>Наименование МО, учреждения</t>
  </si>
  <si>
    <t>код администратора</t>
  </si>
  <si>
    <t>муниципальные образования (поселения)</t>
  </si>
  <si>
    <t>401 0000 000 00 00 000 000</t>
  </si>
  <si>
    <t>402 0000 000 00 00 000 000</t>
  </si>
  <si>
    <t>403 0000 000 00 00 000 000</t>
  </si>
  <si>
    <t>404 0000 000 00 00 000 000</t>
  </si>
  <si>
    <t>405 0000 000 00 00 000 000</t>
  </si>
  <si>
    <t>406 0000 000 00 00 000 000</t>
  </si>
  <si>
    <t>407 0000 000 00 00 000 000</t>
  </si>
  <si>
    <t>408 0000 000 00 00 000 000</t>
  </si>
  <si>
    <t>409 0000 000 00 00 000 000</t>
  </si>
  <si>
    <t>410 0000 000 00 00 000 000</t>
  </si>
  <si>
    <t>411 0000 000 00 00 000 000</t>
  </si>
  <si>
    <t>412 0000 000 00 00 000 000</t>
  </si>
  <si>
    <t>413 0000 000 00 00 000 000</t>
  </si>
  <si>
    <t>414 0000 000 00 00 000 000</t>
  </si>
  <si>
    <t>415 0000 000 00 00 000 000</t>
  </si>
  <si>
    <t>416 0000 000 00 00 000 000</t>
  </si>
  <si>
    <t>417 0000 000 00 00 000 000</t>
  </si>
  <si>
    <t>418 0000 000 00 00 000 000</t>
  </si>
  <si>
    <t>419 0000 000 00 00 000 000</t>
  </si>
  <si>
    <t>420 0000 000 00 00 000 000</t>
  </si>
  <si>
    <t>421 0000 000 00 00 000 000</t>
  </si>
  <si>
    <t>финансовое управление (райбюджет)</t>
  </si>
  <si>
    <t>303 0901 000 00 00 000 000</t>
  </si>
  <si>
    <t>ЦРБ Володарского района</t>
  </si>
  <si>
    <t>303 0901 470 00 01 327 000</t>
  </si>
  <si>
    <t>Тумакская участковая больница</t>
  </si>
  <si>
    <t>303 0901 470 00 02 327 000</t>
  </si>
  <si>
    <t>Марфинская участковая больница</t>
  </si>
  <si>
    <t>303 0901 470 00 03 327 000</t>
  </si>
  <si>
    <t>Цветновская участковая больница</t>
  </si>
  <si>
    <t>303 0901 470 00 04 327 000</t>
  </si>
  <si>
    <t>Тишковская участковая больница</t>
  </si>
  <si>
    <t>303 0901 470 00 05 327 000</t>
  </si>
  <si>
    <t>Большемогойская амбулатория</t>
  </si>
  <si>
    <t>303 0901 471 00 01 327 000</t>
  </si>
  <si>
    <t>Новинская амбулатория</t>
  </si>
  <si>
    <t>303 0901 471 00 02 327 000</t>
  </si>
  <si>
    <t>Мултановская амбулатория</t>
  </si>
  <si>
    <t>202 01001 05 0000 151</t>
  </si>
  <si>
    <t>Дотации бюджетам муниципальных районов на выравнивание бюджетной обеспеченности</t>
  </si>
  <si>
    <t>202 01003 05 0000 151</t>
  </si>
  <si>
    <t>Дотации бюджетам муниципальных районов на поддержку мер по обеспечению сбалансированности бюджетов</t>
  </si>
  <si>
    <t>202 03999 05 0000 151</t>
  </si>
  <si>
    <t>Прочие субвенции бюджетам муниципальных районов</t>
  </si>
  <si>
    <t>202 03021 05 0000 151</t>
  </si>
  <si>
    <t>Субвенции бюджетам муниципальных районов на ежемесячное денежное вознаграждение за классное руководство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</si>
  <si>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</si>
  <si>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</si>
  <si>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</si>
  <si>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</si>
  <si>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</si>
  <si>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</si>
  <si>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</si>
  <si>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</si>
  <si>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</si>
  <si>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</si>
  <si>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</si>
  <si>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</si>
  <si>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Cубвенция на обеспечение государственных гарантий прав граждн на получение общедоступного и бесплатного дошкольного, начального общего, среднего(полного)общего образования, а также дополнительного образования в общеобразовательных учреждениях</t>
  </si>
  <si>
    <t>Субвенция на содержание комиссии по делам несовершеннолетних и административных комиссий</t>
  </si>
  <si>
    <t>202 02068 05 0000 151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</si>
  <si>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</si>
  <si>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</si>
  <si>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</si>
  <si>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202 02999 05 0000 151</t>
  </si>
  <si>
    <t>Прочие субсидии бюджетам муниципальных районов</t>
  </si>
  <si>
    <t>202 04999 05 0000 151</t>
  </si>
  <si>
    <t>Прочие межбюджетные трансферты, передаваемые бюджетам муниципальных районов</t>
  </si>
  <si>
    <t xml:space="preserve"> 202 09024 05 0000 151</t>
  </si>
  <si>
    <t>Прочие безвозмездные поступления в бюджеты муниципальных районов от бюджетов субъектов Российской Федерации</t>
  </si>
  <si>
    <t>202 04012 05 0000 151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</si>
  <si>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</si>
  <si>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303 0901 471 00 03 327 000</t>
  </si>
  <si>
    <t>МУК "РДК"</t>
  </si>
  <si>
    <t>Кинотеатр "Дельта"</t>
  </si>
  <si>
    <t>МУДО ДХШ № 16 п.Володарский</t>
  </si>
  <si>
    <t>304 0702 423 00 04 327 000</t>
  </si>
  <si>
    <t>МУДО ДМШ № 31 с.Козлово</t>
  </si>
  <si>
    <t>304 0702 423 00 05 327 000</t>
  </si>
  <si>
    <t>МУДО ДМШ № 38 с.Марфино</t>
  </si>
  <si>
    <t>304 0702 423 00 06 327 000</t>
  </si>
  <si>
    <t>МУДО ДМШ № 28       с.Тумак</t>
  </si>
  <si>
    <t>304 0702 423 00 07 327 000</t>
  </si>
  <si>
    <t>МУДО ДМШ № 16       п.Володарский</t>
  </si>
  <si>
    <t>304 0702 423 00 08 327 000</t>
  </si>
  <si>
    <t>Отдел образования</t>
  </si>
  <si>
    <t>Володарская СОШ № 2</t>
  </si>
  <si>
    <t>305 0702 421 00 01 327 000</t>
  </si>
  <si>
    <t>Володарская СОШ № 1</t>
  </si>
  <si>
    <t>305 0702 421 00 02 327 000</t>
  </si>
  <si>
    <t>Зеленгинская СОШ</t>
  </si>
  <si>
    <t>305 0702 421 00 03 327 000</t>
  </si>
  <si>
    <t>Калининская СОШ</t>
  </si>
  <si>
    <t>305 0702 421 00 04 327 000</t>
  </si>
  <si>
    <t>Марфинская СОШ</t>
  </si>
  <si>
    <t>305 0702 421 00 05 327 000</t>
  </si>
  <si>
    <t>Козловская  СОШ</t>
  </si>
  <si>
    <t>305 0702 421 00 06 327 000</t>
  </si>
  <si>
    <t>Сизобугорская СОШ</t>
  </si>
  <si>
    <t>305 0702 421 00 07 327 000</t>
  </si>
  <si>
    <t>Цветновская СОШ</t>
  </si>
  <si>
    <t>305 0702 421 00 08 327 000</t>
  </si>
  <si>
    <t>Тулугановская СОШ</t>
  </si>
  <si>
    <t>305 0702 421 00 09 327 000</t>
  </si>
  <si>
    <t>Мултановская СОШ</t>
  </si>
  <si>
    <t>305 0702 421 00 10 327 000</t>
  </si>
  <si>
    <t>Сорочинская СОШ</t>
  </si>
  <si>
    <t>305 0702 421 00 11 327 000</t>
  </si>
  <si>
    <t>Новинская СОШ</t>
  </si>
  <si>
    <t>305 0702 421 00 12 327 000</t>
  </si>
  <si>
    <t>Алтынжарская СОШ</t>
  </si>
  <si>
    <t>305 0702 421 00 13 327 000</t>
  </si>
  <si>
    <t>Б-Могойская СОШ</t>
  </si>
  <si>
    <t>305 0702 421 00 14 327 000</t>
  </si>
  <si>
    <t>Тумакская  СОШ</t>
  </si>
  <si>
    <t>305 0702 421 00 15 327 000</t>
  </si>
  <si>
    <t>Тишковская  СОШ</t>
  </si>
  <si>
    <t>305 0702 421 00 16 327 000</t>
  </si>
  <si>
    <t>Яблонская  ООШ</t>
  </si>
  <si>
    <t>305 0702 421 00 17 327 000</t>
  </si>
  <si>
    <t>Тюринская  ООШ</t>
  </si>
  <si>
    <t>305 0702 421 00 18 327 000</t>
  </si>
  <si>
    <t>Болдыревская   ООШ</t>
  </si>
  <si>
    <t>305 0702 421 00 19 327 000</t>
  </si>
  <si>
    <t>Костюбинская   ООШ</t>
  </si>
  <si>
    <t>305 0702 421 00 20 327 000</t>
  </si>
  <si>
    <t>Лебяжинская   ООШ</t>
  </si>
  <si>
    <t>305 0702 421 00 21 327 000</t>
  </si>
  <si>
    <t>Алексеевская   ООШ</t>
  </si>
  <si>
    <t>305 0702 421 00 22 327 000</t>
  </si>
  <si>
    <t>Н-Васильевская   ООШ</t>
  </si>
  <si>
    <t>305 0702 421 00 23 327 000</t>
  </si>
  <si>
    <t>Н-Красинская   ООШ</t>
  </si>
  <si>
    <t>305 0702 421 00 24 327 000</t>
  </si>
  <si>
    <t>Султановская   ООШ</t>
  </si>
  <si>
    <t>305 0702 421 00 25 327 000</t>
  </si>
  <si>
    <t>Винновская   ООШ</t>
  </si>
  <si>
    <t>305 0702 421 00 26 327 000</t>
  </si>
  <si>
    <t>Крутовская   ООШ</t>
  </si>
  <si>
    <t>305 0702 421 00 27 327 000</t>
  </si>
  <si>
    <t>Маковская   ООШ</t>
  </si>
  <si>
    <t>305 0702 421 00 28 327 000</t>
  </si>
  <si>
    <t>Н-Рычанская   ООШ</t>
  </si>
  <si>
    <t>305 0702 421 00 29 327 000</t>
  </si>
  <si>
    <t>Ямнинская   ООШ</t>
  </si>
  <si>
    <t>305 0702 421 00 30 327 000</t>
  </si>
  <si>
    <t>Трубнинская   НОШ</t>
  </si>
  <si>
    <t>305 0702 421 00 31 327 000</t>
  </si>
  <si>
    <t>Камарданская   НОШ</t>
  </si>
  <si>
    <t>305 0702 421 00 32 327 000</t>
  </si>
  <si>
    <t>Володарская ВСОШ</t>
  </si>
  <si>
    <t>305 0702 421 00 33 327 000</t>
  </si>
  <si>
    <t>ДОУ "Березка"</t>
  </si>
  <si>
    <t>305 0701 420 00 01 327 000</t>
  </si>
  <si>
    <t>ДОУ "Ивушка"</t>
  </si>
  <si>
    <t>305 0701 420 00 02 327 000</t>
  </si>
  <si>
    <t>ДДТ п.Володарский</t>
  </si>
  <si>
    <t>305 0702 423 00 01 327 000</t>
  </si>
  <si>
    <t>ДДТ с.Марфино</t>
  </si>
  <si>
    <t>305 0702 423 00 02 327 000</t>
  </si>
  <si>
    <t>Централизованная бухгалтерия</t>
  </si>
  <si>
    <t>305 0709 452 00 00 327 000</t>
  </si>
  <si>
    <t>Аппарат районного отдела образования</t>
  </si>
  <si>
    <t>Комитет по спорту и физической культуре</t>
  </si>
  <si>
    <t xml:space="preserve"> Комитет по спорту ( АУП)</t>
  </si>
  <si>
    <t>306 0904 001 00 00 005 000</t>
  </si>
  <si>
    <t xml:space="preserve"> Спорткомплекс с. Новинка</t>
  </si>
  <si>
    <t>306 0902 512 00 01 327 000</t>
  </si>
  <si>
    <t xml:space="preserve">Спорткомплекс п. Володарский  </t>
  </si>
  <si>
    <t>306 0902 512 00 02 327 000</t>
  </si>
  <si>
    <t>ДЮСШ п.Володарский</t>
  </si>
  <si>
    <t>306 0902 512 00 03 327 000</t>
  </si>
  <si>
    <t xml:space="preserve">Комитет по делам семьи, детства и молодежи </t>
  </si>
  <si>
    <t>Проценты , полученные от представления бюджетных кредитов внутри страны</t>
  </si>
  <si>
    <t>000 1 11 03 000 00 0000 120</t>
  </si>
  <si>
    <t>Плата за негативное воздействие на окружающую среду</t>
  </si>
  <si>
    <t>000 2 00 00000 00 0000 000</t>
  </si>
  <si>
    <t>000 3 00 00000 00 0000 000</t>
  </si>
  <si>
    <t>Дотации бюджетам на поддержку мер по обеспечению сбалансированности бюджетов</t>
  </si>
  <si>
    <t>Субвенции от других бюджетов бюджетной системы РФ</t>
  </si>
  <si>
    <t>Субсидии от других бюджетов бюджетной системы РФ</t>
  </si>
  <si>
    <t>000 2 02 04000 00 0000 151</t>
  </si>
  <si>
    <t>ВСЕГО ДОХОДОВ:</t>
  </si>
  <si>
    <t>Дотации от других бюджетов бюджетной системы РФ.</t>
  </si>
  <si>
    <t>МО "Володарский район"</t>
  </si>
  <si>
    <t>Астраханской области</t>
  </si>
  <si>
    <t>№ п/п</t>
  </si>
  <si>
    <t>Привлечение прочих источников финансирования дефицита бюджета</t>
  </si>
  <si>
    <t>на предоставление дотации поселениям</t>
  </si>
  <si>
    <t>на первичный воинский учет</t>
  </si>
  <si>
    <t>Арендная плата за земли</t>
  </si>
  <si>
    <t>Арендная плата за имущество</t>
  </si>
  <si>
    <t>Межбюджетные трансферты военкоматы</t>
  </si>
  <si>
    <t>Киносеть</t>
  </si>
  <si>
    <t>Кредитные соглашения и договоры, заключенные от имени 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</si>
  <si>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Приложение № 5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</si>
  <si>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</si>
  <si>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Приложение № 9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</si>
  <si>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</si>
  <si>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Кредиты, полученные в валюте Российской Федерации от кредитных организаций</t>
  </si>
  <si>
    <t>Бюджетные кредиты, полученные от других бюджетов бюджетной системы Российской Федерации</t>
  </si>
  <si>
    <t>Наименование статьи расходов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</si>
  <si>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</si>
  <si>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</si>
  <si>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</si>
  <si>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</si>
  <si>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</si>
  <si>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</si>
  <si>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</si>
  <si>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</si>
  <si>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</si>
  <si>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</si>
  <si>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</si>
  <si>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</si>
  <si>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</si>
  <si>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</si>
  <si>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1000</t>
  </si>
  <si>
    <t>Социальная политика</t>
  </si>
  <si>
    <t>1100</t>
  </si>
  <si>
    <t>Межбюджетные трансферты</t>
  </si>
  <si>
    <t>Код раздела и подраздела</t>
  </si>
  <si>
    <t>ВСЕГО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</si>
  <si>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</si>
  <si>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</si>
  <si>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 органов) государственной власти и местного самоуправления</t>
  </si>
  <si>
    <t>0103</t>
  </si>
  <si>
    <t>ЭКР</t>
  </si>
  <si>
    <t>Районный совет депутатов</t>
  </si>
  <si>
    <t>Финансовое управление</t>
  </si>
  <si>
    <t>Обслуживание внутреннего долга</t>
  </si>
  <si>
    <t>Комиссии (администр.,   по делам несоверш)</t>
  </si>
  <si>
    <t>АУП управления сельского хозяйства</t>
  </si>
  <si>
    <t>Общее образование</t>
  </si>
  <si>
    <t>ДХШ № 16, ДМШ № 31, ДМШ № 38, ДМШ № 28</t>
  </si>
  <si>
    <t>Учреждения культуры (МУК "РДК")</t>
  </si>
  <si>
    <t>Телевидение и радиовещание</t>
  </si>
  <si>
    <t>Периодическая печать и издательства</t>
  </si>
  <si>
    <t>Другие вопросы в области культуры (программа)</t>
  </si>
  <si>
    <t>Субсидия на обеспечение мероприятий по капитальному ремонту многоквартирных домов</t>
  </si>
  <si>
    <t>Субсидия на приведение в нормативное состояние улично - дорожной сети муниципальных образований</t>
  </si>
  <si>
    <t>Межбюджетные трасферты на содержание мест захоронения</t>
  </si>
  <si>
    <t>795 08 11</t>
  </si>
  <si>
    <t>Другие вопросы в области культуры (АУП, бухгалтерия комитета по культуре)</t>
  </si>
  <si>
    <t>Здравоохранение (программы)</t>
  </si>
  <si>
    <t>Доплата муниципальным пенсионерам</t>
  </si>
  <si>
    <t>Финансовая помощь бюджетам других уровней</t>
  </si>
  <si>
    <t>Разделы и статьи</t>
  </si>
  <si>
    <t>0106</t>
  </si>
  <si>
    <t>0112</t>
  </si>
  <si>
    <t>0302</t>
  </si>
  <si>
    <t>0405</t>
  </si>
  <si>
    <t>0702</t>
  </si>
  <si>
    <t>0709</t>
  </si>
  <si>
    <t>0801</t>
  </si>
  <si>
    <t>0802</t>
  </si>
  <si>
    <t>0803</t>
  </si>
  <si>
    <t>0804</t>
  </si>
  <si>
    <t>0806</t>
  </si>
  <si>
    <t>0901</t>
  </si>
  <si>
    <t>0902</t>
  </si>
  <si>
    <t>1003</t>
  </si>
  <si>
    <t>1101</t>
  </si>
  <si>
    <t>210</t>
  </si>
  <si>
    <t>Оплата труда и начисления</t>
  </si>
  <si>
    <t>211</t>
  </si>
  <si>
    <t>заработная плата</t>
  </si>
  <si>
    <t>212</t>
  </si>
  <si>
    <t>прочие выплаты</t>
  </si>
  <si>
    <t>213</t>
  </si>
  <si>
    <t>начисления на оплату труда</t>
  </si>
  <si>
    <t>220</t>
  </si>
  <si>
    <t>приобретение услуг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</si>
  <si>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</si>
  <si>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</si>
  <si>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</si>
  <si>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</si>
  <si>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</si>
  <si>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</si>
  <si>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</si>
  <si>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</si>
  <si>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</si>
  <si>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Расходы на оказание помощи работникам</t>
  </si>
  <si>
    <t>Другие вопросы в области спорта</t>
  </si>
  <si>
    <t>ДЮСШ</t>
  </si>
  <si>
    <t>услуги по содержанию имущества</t>
  </si>
  <si>
    <t>226</t>
  </si>
  <si>
    <t>прочие услуги</t>
  </si>
  <si>
    <t>230</t>
  </si>
  <si>
    <t>обслуживание долговых обязательств</t>
  </si>
  <si>
    <t>1102</t>
  </si>
  <si>
    <t>Межбюджетные трансферты заработная плата работникам культуры</t>
  </si>
  <si>
    <t>231</t>
  </si>
  <si>
    <t>обслуживание внутренних долговых обязательств</t>
  </si>
  <si>
    <t>232</t>
  </si>
  <si>
    <t>обслуживание внешних долговых обязательств</t>
  </si>
  <si>
    <t>240</t>
  </si>
  <si>
    <t>безвозмездные и безвозвратные перечисления организациям</t>
  </si>
  <si>
    <t>241</t>
  </si>
  <si>
    <t>безвозмездные и безвозвратные перечисления государственным и муниципальным организациям</t>
  </si>
  <si>
    <t>242</t>
  </si>
  <si>
    <t>безвозмездные и безвозвратные перечисления организациям, за исключением госуд.и муницип.организаций</t>
  </si>
  <si>
    <t>250</t>
  </si>
  <si>
    <t>безвозмездные и безвозвратные перечисления бюджетам</t>
  </si>
  <si>
    <t>251</t>
  </si>
  <si>
    <t>перечисления другим бюджетам</t>
  </si>
  <si>
    <t>252</t>
  </si>
  <si>
    <t>перечисления наднациональным организациям</t>
  </si>
  <si>
    <t>253</t>
  </si>
  <si>
    <t>перечисления международным организациям</t>
  </si>
  <si>
    <t>260</t>
  </si>
  <si>
    <t>социальное обеспечение</t>
  </si>
  <si>
    <t>261</t>
  </si>
  <si>
    <t>пособия по социальному страхованию</t>
  </si>
  <si>
    <t>262</t>
  </si>
  <si>
    <t>пособия по соц.помощи населению</t>
  </si>
  <si>
    <t>263</t>
  </si>
  <si>
    <t>соц.пособия, выполачиваемые организациями сектора госуд.управления</t>
  </si>
  <si>
    <t>290</t>
  </si>
  <si>
    <t>прочие расходы</t>
  </si>
  <si>
    <t>300</t>
  </si>
  <si>
    <t>поступление нефинансовых активов</t>
  </si>
  <si>
    <t>310</t>
  </si>
  <si>
    <t>увеличение стоимости основных средств</t>
  </si>
  <si>
    <t>320</t>
  </si>
  <si>
    <t>увеличение стоимости нематериальных активов</t>
  </si>
  <si>
    <t>340</t>
  </si>
  <si>
    <t>увеличение стоимости материальных запасов</t>
  </si>
  <si>
    <t>540</t>
  </si>
  <si>
    <t>увеличение задолженности по бюджетным ссудам и кредитам</t>
  </si>
  <si>
    <t>600</t>
  </si>
  <si>
    <t>выбытие финансовых активов</t>
  </si>
  <si>
    <t>620</t>
  </si>
  <si>
    <t>уменьшение стоимости ценных бумаг</t>
  </si>
  <si>
    <t>640</t>
  </si>
  <si>
    <t>уменьшение задолженности по бюджетным ссудам и кредитам</t>
  </si>
  <si>
    <t>ВСЕГО РАСХОДЫ: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</si>
  <si>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</si>
  <si>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</si>
  <si>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</si>
  <si>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</si>
  <si>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0105</t>
  </si>
  <si>
    <t>0910</t>
  </si>
  <si>
    <t>0908</t>
  </si>
  <si>
    <t>Улично-дорожной сети</t>
  </si>
  <si>
    <t>Футбольный клуб</t>
  </si>
  <si>
    <t>0409</t>
  </si>
  <si>
    <t>Доходы от продажи матер.и нематер.активов</t>
  </si>
  <si>
    <t>Прочие неналоговые доходы</t>
  </si>
  <si>
    <t>Органы внутренних дел</t>
  </si>
  <si>
    <t>№п/п</t>
  </si>
  <si>
    <t>Наименование программных мероприятий</t>
  </si>
  <si>
    <t>Поддержка общественных организаций</t>
  </si>
  <si>
    <t>795 01 00</t>
  </si>
  <si>
    <t>ЖКХ - газификация</t>
  </si>
  <si>
    <t>795 07 01</t>
  </si>
  <si>
    <t>ЖКХ - водопроводы</t>
  </si>
  <si>
    <t>795 07 02</t>
  </si>
  <si>
    <t>ЖКХ - дороги</t>
  </si>
  <si>
    <t>795 07 03</t>
  </si>
  <si>
    <t xml:space="preserve"> ЖКХ -топливо</t>
  </si>
  <si>
    <t>795 07 04</t>
  </si>
  <si>
    <t>ЖКХ - электроэнергия</t>
  </si>
  <si>
    <t>795 07 05</t>
  </si>
  <si>
    <t>ремонт тепловых сетей</t>
  </si>
  <si>
    <t>795 07 07</t>
  </si>
  <si>
    <t>Ремонт кровли многоквартирных домов</t>
  </si>
  <si>
    <t>795 08 01</t>
  </si>
  <si>
    <t>795 08 02</t>
  </si>
  <si>
    <t>Работы по строительным площадкам для жилья</t>
  </si>
  <si>
    <t>795 08 03</t>
  </si>
  <si>
    <t>Строительные и ремонтные работы по объектам соц.культбыта</t>
  </si>
  <si>
    <t>795 08 04</t>
  </si>
  <si>
    <t>795 08 05</t>
  </si>
  <si>
    <t>795 08 06</t>
  </si>
  <si>
    <t>На дноуглубления русла</t>
  </si>
  <si>
    <t>795 08 07</t>
  </si>
  <si>
    <t>Модернизация  жилищного фонда</t>
  </si>
  <si>
    <t>795 08 08</t>
  </si>
  <si>
    <t>Строительство спортивных сооружении района</t>
  </si>
  <si>
    <t>795 08 09</t>
  </si>
  <si>
    <t>Содержание паромных переправ</t>
  </si>
  <si>
    <t>795 08 10</t>
  </si>
  <si>
    <t>Итого РЦП по разделу 0412 "Другие вопросы в области экономике"</t>
  </si>
  <si>
    <t>Итого РЦП по разделу 0505 "Другие вопросы в области жилищно-коммунального хозяйства"</t>
  </si>
  <si>
    <t>Другие общегосударственные вопросы (аппарат)</t>
  </si>
  <si>
    <t>На ветхий  и аварийный жилой фонд</t>
  </si>
  <si>
    <t>Ведомственная структура расходов бюджета МО "Володарский район" по реализации районных целевых программ</t>
  </si>
  <si>
    <t>Предупреждение и ликвидация последствий чрезвычайных ситуаций и стихийных бедствий, гражданская оборона</t>
  </si>
  <si>
    <t>Сельское хозяйство и рыболовство</t>
  </si>
  <si>
    <t>Другие вопросы в области национальной экономики</t>
  </si>
  <si>
    <t>Другие вопросы в области жилищно-коммунального хозяйства</t>
  </si>
  <si>
    <t>Молодежная политика и оздоровление детей</t>
  </si>
  <si>
    <t>0707</t>
  </si>
  <si>
    <t>прочие дотации</t>
  </si>
  <si>
    <t>095 202 02025 05 0000 151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</si>
  <si>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</si>
  <si>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</si>
  <si>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</si>
  <si>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</si>
  <si>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</si>
  <si>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</si>
  <si>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Социальное обеспечение населения</t>
  </si>
  <si>
    <t>Другие межбюджетные трансферты</t>
  </si>
  <si>
    <t>1103</t>
  </si>
  <si>
    <t>Наименование показателя</t>
  </si>
  <si>
    <t>Приложение № 6</t>
  </si>
  <si>
    <t>000 2 02 02000 00 0000 151</t>
  </si>
  <si>
    <t>на содержание комиссии несовершеннолетних</t>
  </si>
  <si>
    <t>на административную комиссию</t>
  </si>
  <si>
    <t>на реализацию мероприятий по поддержке сельскохозяйственного производства</t>
  </si>
  <si>
    <t>1001</t>
  </si>
  <si>
    <t>Пенсионное обеспечение</t>
  </si>
  <si>
    <t>Социальное обслуживание населения</t>
  </si>
  <si>
    <t>0701</t>
  </si>
  <si>
    <t>Резервный фонд  органов местного самоуправления</t>
  </si>
  <si>
    <t>Базовый норматив расходов на содержание органов местного самоупр-я, тыс. руб.</t>
  </si>
  <si>
    <r>
      <t xml:space="preserve">по оплате труда
</t>
    </r>
    <r>
      <rPr>
        <b/>
        <sz val="8"/>
        <rFont val="Arial"/>
        <family val="2"/>
      </rPr>
      <t xml:space="preserve"> (в соответствии с Постановлением Правительства Астраханской области от 3 сентября 2007 г. N 370-П "О максимальных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области")</t>
    </r>
  </si>
  <si>
    <t>на содержание органов местного самоупр-я</t>
  </si>
  <si>
    <t xml:space="preserve">ВСЕГО                     </t>
  </si>
  <si>
    <t xml:space="preserve">Нормативы формирования расходов на содержание органов местного самоуправления </t>
  </si>
  <si>
    <t>Нормативные расходы  на 2010г., тыс. руб.</t>
  </si>
  <si>
    <t>5</t>
  </si>
  <si>
    <t>7=4*5</t>
  </si>
  <si>
    <t>8=6+7</t>
  </si>
  <si>
    <t>Потенциальные доходы местных бюджетов с учетом дополнительного норматива от НДФЛ за 2010 год</t>
  </si>
  <si>
    <t>Объем финансовой помощи из областного бюджета</t>
  </si>
  <si>
    <t>Расчетные доходы местных бюджетов муниципального района за 2010 год</t>
  </si>
  <si>
    <t>5=3+4</t>
  </si>
  <si>
    <t>Таблица 12</t>
  </si>
  <si>
    <t>тыс.руб</t>
  </si>
  <si>
    <t>Итого несбалансированность</t>
  </si>
  <si>
    <t>Доходы муниципального образования (без фонда компенсаций)</t>
  </si>
  <si>
    <t>Расчетные расходы муниципальных образований</t>
  </si>
  <si>
    <t>Объем рассчетной несбалансированности местных бюджетов</t>
  </si>
  <si>
    <t>Допустимый % дефицита в местном бюджете</t>
  </si>
  <si>
    <t>Абсолютный объем несбалансированности местных тов с учетом дефицита</t>
  </si>
  <si>
    <t>Объем расчетной несбалансированности местных бюджетов</t>
  </si>
  <si>
    <t xml:space="preserve">Заявленный объем несбалансировааности муниципальными районами </t>
  </si>
  <si>
    <t>Отклонение согласованного  объема несбалансированности с учетом дефицита бюджета местных бюджетов от расчетного</t>
  </si>
  <si>
    <t>Уровень несбалансированности (соотношение объема несбалансированности к доходам)</t>
  </si>
  <si>
    <t>ИТОГО</t>
  </si>
  <si>
    <t>Таблица 7</t>
  </si>
  <si>
    <t>Норматив на содержание, ремонт и капитальный ремонт автомобильных дорог муниципальных образований Астраханской области  (за 2009 год)</t>
  </si>
  <si>
    <t>Общая протяженность автомобильных дорог местного значения (включая поселковые), км</t>
  </si>
  <si>
    <t>Протяженность автомобильных дорог местного значения (включая поселковые), подлежащих капитальному ремонту</t>
  </si>
  <si>
    <t>Протяженность автомобильных дорог местного значения (включая поселковые), подлежащих ремонту</t>
  </si>
  <si>
    <r>
      <t xml:space="preserve">Установленный  норматив  денежных  затрат  на  </t>
    </r>
    <r>
      <rPr>
        <b/>
        <sz val="12"/>
        <rFont val="Times New Roman"/>
        <family val="1"/>
      </rPr>
      <t xml:space="preserve">содержание </t>
    </r>
    <r>
      <rPr>
        <sz val="12"/>
        <rFont val="Times New Roman"/>
        <family val="1"/>
      </rPr>
      <t xml:space="preserve">  автомобильных  дорог регионального значения iV категории в соответствии  в соответствии с Постановлением Правительства Астраханской области от 14.04.2008 г. N 151-П "О нормативах финансовых затрат на содержание, ремонт и капитальный ремонт автомобильных дорог общего пользования регионального и межмуниципального значения Астраханской области и правилах расчета размера ассигнований областного бюджета на указанные цели"</t>
    </r>
  </si>
  <si>
    <r>
      <t xml:space="preserve">Установленный  норматив  денежных  затрат  на  </t>
    </r>
    <r>
      <rPr>
        <b/>
        <sz val="12"/>
        <rFont val="Times New Roman"/>
        <family val="1"/>
      </rPr>
      <t xml:space="preserve">капитальный ремонт </t>
    </r>
    <r>
      <rPr>
        <sz val="12"/>
        <rFont val="Times New Roman"/>
        <family val="1"/>
      </rPr>
      <t>автомобильных  дорог регионального значения IV категории в соответствии с Постановлением Правительства Астраханской области от 14.04 апреля 2008 г. N 151-П "О нормативах финансовых затрат на содержание, ремонт и капитальный ремонт автомобильных дорог общего пользования регионального и межмуниципального значения Астраханской области и правилах расчета размера ассигнований областного бюджета на указанные цели"</t>
    </r>
  </si>
  <si>
    <r>
      <t xml:space="preserve">Установленный  норматив  денежных  затрат  на  </t>
    </r>
    <r>
      <rPr>
        <b/>
        <sz val="12"/>
        <rFont val="Times New Roman"/>
        <family val="1"/>
      </rPr>
      <t xml:space="preserve">ремонт </t>
    </r>
    <r>
      <rPr>
        <sz val="12"/>
        <rFont val="Times New Roman"/>
        <family val="1"/>
      </rPr>
      <t xml:space="preserve">  автомобильных  дорог регионального значения IV категории в соответствии  с Постановлением Правительства Астраханской области от 14.04 апреля 2008 г. N 151-П "О нормативах финансовых затрат на содержание, ремонт и капитальный ремонт автомобильных дорог общего пользования регионального и межмуниципального значения Астраханской области и правилах расчета размера ассигнований областного бюджета на указанные цели"</t>
    </r>
  </si>
  <si>
    <t>Индекс-дефлятор инвестиций в основной капитал за счет  всех  источников  финансирования,    разработанный Министерством экономического развития и торговли Российской Федерации для прогноза социально-экономического развития на 2009 год</t>
  </si>
  <si>
    <t xml:space="preserve">  Индекс-дефлятор   потребительских   цен    разработанный Министерством экономического развития и торговли Российской Федерации для прогноза социально-экономического развития</t>
  </si>
  <si>
    <r>
      <t xml:space="preserve">Коэффициент, учитывающий дифференциацию стоимости категории работ </t>
    </r>
    <r>
      <rPr>
        <b/>
        <sz val="12"/>
        <rFont val="Times New Roman"/>
        <family val="1"/>
      </rPr>
      <t>по содержанию</t>
    </r>
    <r>
      <rPr>
        <sz val="12"/>
        <rFont val="Times New Roman"/>
        <family val="1"/>
      </rPr>
      <t xml:space="preserve">  автомобильных дорог по соответствующим категориям согласно Правилам  расчета финансовых затрат на содержание, ремонт и капитальный ремонт автомобильных дорог регионального зн</t>
    </r>
  </si>
  <si>
    <r>
      <t xml:space="preserve">Коэффициент, учитывающий дифференциацию стоимости категории работ </t>
    </r>
    <r>
      <rPr>
        <b/>
        <sz val="12"/>
        <rFont val="Times New Roman"/>
        <family val="1"/>
      </rPr>
      <t xml:space="preserve">по капитальному ремонту </t>
    </r>
    <r>
      <rPr>
        <sz val="12"/>
        <rFont val="Times New Roman"/>
        <family val="1"/>
      </rPr>
      <t>автомобильных дорог по соответствующим категориям согласно Правилам  расчета финансовых затрат на содержание, ремонт и капитальный ремонт автомобильных дорог регионал</t>
    </r>
  </si>
  <si>
    <r>
      <t xml:space="preserve">Коэффициент, учитывающий дифференциацию стоимости категории работ </t>
    </r>
    <r>
      <rPr>
        <b/>
        <sz val="12"/>
        <rFont val="Times New Roman"/>
        <family val="1"/>
      </rPr>
      <t>по ремонту</t>
    </r>
    <r>
      <rPr>
        <sz val="12"/>
        <rFont val="Times New Roman"/>
        <family val="1"/>
      </rPr>
      <t xml:space="preserve">  автомобильных дорог по соответствующим категориям согласно Правилам  расчета финансовых затрат на содержание, ремонт и капитальный ремонт автомобильных дорог регионального значе</t>
    </r>
  </si>
  <si>
    <t>Нормативные расходов на содержание дорог, тыс. рублей</t>
  </si>
  <si>
    <t>Нормативные расходы на осуществление капитального ремонта дорог, тыс. рублей</t>
  </si>
  <si>
    <t>Нормативные расходы на осуществление ремонта дорог, тыс. рублей</t>
  </si>
  <si>
    <t>Норматив на осуществление дорожного строительства и создание условий для предоставления транспортных услуг, тыс. рублей</t>
  </si>
  <si>
    <t>Максимальный период бюджетного планирования</t>
  </si>
  <si>
    <t>Нормативные расходы на осуществление дорожного строительства и создание условий для предоставления транспортных услуг на очередной финансовый год, тыс. рублей</t>
  </si>
  <si>
    <t>L</t>
  </si>
  <si>
    <t>L кап. Рем</t>
  </si>
  <si>
    <t>L  рем</t>
  </si>
  <si>
    <t>Ккатi</t>
  </si>
  <si>
    <t xml:space="preserve">1 категория </t>
  </si>
  <si>
    <t>2 категория</t>
  </si>
  <si>
    <t>3 категория</t>
  </si>
  <si>
    <t>4 категория</t>
  </si>
  <si>
    <t>5 категория</t>
  </si>
  <si>
    <t>Н баз (1)</t>
  </si>
  <si>
    <t>Н баз (2)</t>
  </si>
  <si>
    <t>Н баз (3)</t>
  </si>
  <si>
    <t>Кдеф (1)</t>
  </si>
  <si>
    <t>Кдеф (2)</t>
  </si>
  <si>
    <t>А сод i = L*Наз (1)*Кдеф (2)*Ккатi</t>
  </si>
  <si>
    <t>А  кап ремонт i=L кап рем * Нбаз (2)*Кдеф (1)*Ккат i</t>
  </si>
  <si>
    <t>А  рем i=L рем * Нбаз (4)*Кдеф (1)*Ккат i</t>
  </si>
  <si>
    <t>Ндор  i =А  кап ремонт i + А  рем. i + А сод i,</t>
  </si>
  <si>
    <t>n</t>
  </si>
  <si>
    <t>Ндор m  i  =Ндор  i/n</t>
  </si>
  <si>
    <t>37=(2)*(17)*(21)*(22)+(3)*(17)*(21)*(23)+(4)*(17)*(21)*(24)+(5)*(17)*(21)*(25)+(6)*(17)*(21)*(26)</t>
  </si>
  <si>
    <t>38=(7)*(18)*(20)*(27)+(8)*(18)*(20)*(28)+(9)*(18)*(20)*(29)+(10)*(18)*(20)*(30)+(11)*(18)*(20)*(31)</t>
  </si>
  <si>
    <t>39=(12)*(19)*(20)*(32)+(13)*(19)*(20)*(33)+(14)*(19)*(20)*(34)+(15)*(19)*(20)*(35)+(16)*(19)*(20)*(36)</t>
  </si>
  <si>
    <t>40=(37)+(38)+(39)</t>
  </si>
  <si>
    <t>42=(40)/(41)</t>
  </si>
  <si>
    <t>Таблица 3</t>
  </si>
  <si>
    <t>Сводный расчет нормируемых расходов на финансовое обеспечение полномочий местных бюджетов муниципальных образований Астраханской области по вопросам местного значения на 2010 год</t>
  </si>
  <si>
    <t>В тыс. рублей</t>
  </si>
  <si>
    <t>Наименование района</t>
  </si>
  <si>
    <t>нормируемые  расходы местных бюджетов на очередной финансовый год;</t>
  </si>
  <si>
    <t>в том числе по полномочиям</t>
  </si>
  <si>
    <t>нормируемые  расходы  на содержание органов местного самоуправления</t>
  </si>
  <si>
    <t>Нормируемые расходы на капитальное дорожное строительство</t>
  </si>
  <si>
    <t>Нормируемые расходы на обеспечение улучшения жилищных условий гражданам, проживающих в муниципальных образованиях</t>
  </si>
  <si>
    <t>нормируемые  расходы  местных бюджетов на организацию библиотечного обслуживания населения, комплектование и обеспечение сохранности библиотечных фондов библиотек и   создание условий для организации досуга и обеспечения жителей муниципального образования услугами организаций культуры</t>
  </si>
  <si>
    <t>нормируемые  расходы  местных бюджетов   на  реализацию   полномочий   по  организации медицинской помощи</t>
  </si>
  <si>
    <t>нормируемые  расходы  местных бюджетов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образования;</t>
  </si>
  <si>
    <t>нормируемые  прочие расходы</t>
  </si>
  <si>
    <t xml:space="preserve">Нр i= Напп i+ Н жкх i+   Нk i+
  Н мед i+ Н обр i+ Ндор i+ Нжил i + Н проч 
</t>
  </si>
  <si>
    <t xml:space="preserve">Напп i </t>
  </si>
  <si>
    <t>Ндор m i</t>
  </si>
  <si>
    <t>Нжилi</t>
  </si>
  <si>
    <t xml:space="preserve">Нk i </t>
  </si>
  <si>
    <t xml:space="preserve">Н мед i </t>
  </si>
  <si>
    <t xml:space="preserve">Н обр i </t>
  </si>
  <si>
    <t>Нпроч i-</t>
  </si>
  <si>
    <t>2=(3)+(4)+(5)+(6)+(7)+(8)+(9)</t>
  </si>
  <si>
    <t>п.Володарский</t>
  </si>
  <si>
    <t>Н-красинский с/с</t>
  </si>
  <si>
    <t>Расчет объема несбалансированности  бюджетов муниципальных образований поселений Володарского районана 2010 год</t>
  </si>
  <si>
    <t>795 07 08</t>
  </si>
  <si>
    <t>Субсидия молодым семьям и специалистам проживающих на селе</t>
  </si>
  <si>
    <t>Компенсация родительской платы</t>
  </si>
  <si>
    <t>Субсидия из районного бюджета</t>
  </si>
  <si>
    <t>ГО иЧС</t>
  </si>
  <si>
    <t>0309</t>
  </si>
  <si>
    <t>ГО и ЧС</t>
  </si>
  <si>
    <t>Другие общегосударственные вопросы (администрация)</t>
  </si>
  <si>
    <t>Дошкольное образование</t>
  </si>
  <si>
    <t xml:space="preserve">Наименование  </t>
  </si>
  <si>
    <t>2007 год (тыс.руб.)</t>
  </si>
  <si>
    <t>Налоговые  доходы</t>
  </si>
  <si>
    <t>Налоги на совокупный доход</t>
  </si>
  <si>
    <t>Неналоговые доходы</t>
  </si>
  <si>
    <t>Штрафные санкции, возмещение ущерба</t>
  </si>
  <si>
    <t>Субсидия из районного бюджета на оплату ЖКУ ЦРБ</t>
  </si>
  <si>
    <t>Всего налоговых и неналоговых доходов:</t>
  </si>
  <si>
    <t>Безвозмездные поступления  из областного бюджета</t>
  </si>
  <si>
    <t>Доходы от предпринимательской и иной приносящей доход деятельности</t>
  </si>
  <si>
    <t>Темп роста  доходов, дотаций и субсидий</t>
  </si>
  <si>
    <t>Темп роста при условии сохранения 78 % НДФЛ в районный бюджет</t>
  </si>
  <si>
    <t>Дефицит бюджета</t>
  </si>
  <si>
    <t>2.  Источники финансирования  бюджета МО "Володарский район" на 2007 год</t>
  </si>
  <si>
    <t>300 02 01 00 00 00 0000 000</t>
  </si>
  <si>
    <t>300 02 01 00 00 00 0000 700</t>
  </si>
  <si>
    <t>300 03 00 00 00 00 0000 700</t>
  </si>
  <si>
    <t>300 02 00 00 00 00 0000 800</t>
  </si>
  <si>
    <t>300 02 01 01 00 00 0000 810</t>
  </si>
  <si>
    <t>300 02 01 02 00 00 0000 810</t>
  </si>
  <si>
    <t>ВСЕГО источники финансирования :</t>
  </si>
  <si>
    <t>3.  Расходы  бюджета МО "Володарский район" на 2007 год</t>
  </si>
  <si>
    <t>Администрация МО "Володарский район"</t>
  </si>
  <si>
    <t>301 0000 000 00 00 000 000</t>
  </si>
  <si>
    <t>301 0100 000 00 00 000 000</t>
  </si>
  <si>
    <t>301 0102 000 00 00 000 000</t>
  </si>
  <si>
    <t>Руководство и управление в сфере установленных функций</t>
  </si>
  <si>
    <t>301 0102 001 00 00 000 000</t>
  </si>
  <si>
    <t>Высшее должностное лицо органа местного самоуправления</t>
  </si>
  <si>
    <t>301 0102 001 00 00 010 000</t>
  </si>
  <si>
    <t>Оплата труда и начисления на оплату труда</t>
  </si>
  <si>
    <t>301 0102 001 00 00 010 210</t>
  </si>
  <si>
    <t>Заработная плата</t>
  </si>
  <si>
    <t>301 0102 001 00 00 010 211</t>
  </si>
  <si>
    <t>Начисления на оплату труда</t>
  </si>
  <si>
    <t>301 0102 001 00 00 010 213</t>
  </si>
  <si>
    <t>Центральный аппарат</t>
  </si>
  <si>
    <t>301 0102 001 00 00 005 000</t>
  </si>
  <si>
    <t>Приобретение услуг</t>
  </si>
  <si>
    <t>301 0102 001 00 00 005 220</t>
  </si>
  <si>
    <t>Услуги связи</t>
  </si>
  <si>
    <t>301 0102 001 00 00 005 221</t>
  </si>
  <si>
    <t>Прочие расходы</t>
  </si>
  <si>
    <t>301 0102 001 00 00 005 290</t>
  </si>
  <si>
    <t>301 0115 000 00 00 000 000</t>
  </si>
  <si>
    <t>301 0115 001 00 00 000 000</t>
  </si>
  <si>
    <t>301 0115 001 00 00 005 000</t>
  </si>
  <si>
    <t>301 0115 001 00 00 005 210</t>
  </si>
  <si>
    <t>301 0115 001 00 00 005 211</t>
  </si>
  <si>
    <t>Прочие выплаты</t>
  </si>
  <si>
    <t>Единовременные пособия</t>
  </si>
  <si>
    <t>301 0104 001 00 00 005 212</t>
  </si>
  <si>
    <t>301 0115 001 00 00 005 213</t>
  </si>
  <si>
    <t>301 0115 001 00 00 005 220</t>
  </si>
  <si>
    <t>301 0115 001 00 00 005 221</t>
  </si>
  <si>
    <t>Транспортные услуги</t>
  </si>
  <si>
    <t>Приложение № 1</t>
  </si>
  <si>
    <t>Приложение № 2</t>
  </si>
  <si>
    <t>Приложение № 3</t>
  </si>
  <si>
    <t>Приложение № 4</t>
  </si>
  <si>
    <t xml:space="preserve">Расходы бюджета МО "Володарский район" по разделам и подразделам функциональной </t>
  </si>
  <si>
    <t>301 0115 001 00 00 005 222</t>
  </si>
  <si>
    <t>Коммунальные услуги</t>
  </si>
  <si>
    <t>301 0115 001 00 00 005 223</t>
  </si>
  <si>
    <t>Арендная плата за пользование имуществом</t>
  </si>
  <si>
    <t>301 0115 001 00 00 005 224</t>
  </si>
  <si>
    <t>Услуги по содержанию имущества</t>
  </si>
  <si>
    <t>301 0115 001 00 00 005 225</t>
  </si>
  <si>
    <t>Прочие услуги</t>
  </si>
  <si>
    <t>301 0115 001 00 00 005 226</t>
  </si>
  <si>
    <t>301 0115 001 00 00 005 290</t>
  </si>
  <si>
    <t>Поступление нефинансовых активов</t>
  </si>
  <si>
    <t>301 0115 001 00 00 005 300</t>
  </si>
  <si>
    <t>Увеличение стоимости основных средств</t>
  </si>
  <si>
    <t>301 0115 001 00 00 005 310</t>
  </si>
  <si>
    <t>Увеличение стоимости материальных запасов</t>
  </si>
  <si>
    <t>301 0115 001 00 00 005 340</t>
  </si>
  <si>
    <t>301 0103 000 00 00 000 000</t>
  </si>
  <si>
    <t>301 0103 001 00 00 000 000</t>
  </si>
  <si>
    <t>301 0103 001 00 00 005 000</t>
  </si>
  <si>
    <t>301 0103 001 00 00 005 210</t>
  </si>
  <si>
    <t>301 0103 001 00 00 005 211</t>
  </si>
  <si>
    <t>301 0103 001 00 00 005 213</t>
  </si>
  <si>
    <t>301 0103 001 00 00 005 290</t>
  </si>
  <si>
    <t>301 0103 001 00 00 005 300</t>
  </si>
  <si>
    <t>301 0103 001 00 00 005 310</t>
  </si>
  <si>
    <t>301 0103 001 00 00 005 340</t>
  </si>
  <si>
    <t>Глава законодательной (представительной) власти местного самоуправления</t>
  </si>
  <si>
    <t>301 0103 001 00 00 026 000</t>
  </si>
  <si>
    <t>301 0103 001 00 00 026 210</t>
  </si>
  <si>
    <t>301 0103 001 00 00 026 211</t>
  </si>
  <si>
    <t>301 0103 001 00 00 026 212</t>
  </si>
  <si>
    <t>План на 2010</t>
  </si>
  <si>
    <t>План на 2011</t>
  </si>
  <si>
    <t>301 0103 001 00 00 026 213</t>
  </si>
  <si>
    <t>Члены законодательной (представительной) власти местного самоуправления</t>
  </si>
  <si>
    <t>301 0103 001 00 00 027 000</t>
  </si>
  <si>
    <t>301 0103 001 00 00 027 210</t>
  </si>
  <si>
    <t>301 0103 001 00 00 027 211</t>
  </si>
  <si>
    <t>301 0103 001 00 00 027 212</t>
  </si>
  <si>
    <t>301 0103 001 00 00 027 213</t>
  </si>
  <si>
    <t>Руководитель счетной палаты органа местного самоуправления  и его заместители</t>
  </si>
  <si>
    <t>301 0103 001 00 00 083 000</t>
  </si>
  <si>
    <t>301 0103 001 00 00 083 210</t>
  </si>
  <si>
    <t>301 0103 001 00 00 083 211</t>
  </si>
  <si>
    <t>301 0103 001 00 00 083 212</t>
  </si>
  <si>
    <t>301 0103 001 00 00 083 213</t>
  </si>
  <si>
    <t xml:space="preserve">Руководство и управление в сфере установленных функций </t>
  </si>
  <si>
    <t>Комиссия по делам несовершеннолетних</t>
  </si>
  <si>
    <t>Административная комиссия</t>
  </si>
  <si>
    <t>Управление сельского хозяйства</t>
  </si>
  <si>
    <t>302 0000 000 00 00 000 000</t>
  </si>
  <si>
    <t>302 0405 000 00 00 000 000</t>
  </si>
  <si>
    <t>302 0405 001 00 00 000 000</t>
  </si>
  <si>
    <t>302 0405 001 00 00 005 000</t>
  </si>
  <si>
    <t>302 0405 001 00 00 005 210</t>
  </si>
  <si>
    <t>302 0405 001 00 00 005 211</t>
  </si>
  <si>
    <t>302 0405 001 00 00 005 213</t>
  </si>
  <si>
    <t>302 0405 001 00 00 005 220</t>
  </si>
  <si>
    <t>302 0405 001 00 00 005 221</t>
  </si>
  <si>
    <t>302 0405 001 00 00 005 223</t>
  </si>
  <si>
    <t>302 0405 001 00 00 005 224</t>
  </si>
  <si>
    <t>302 0405 001 00 00 005 226</t>
  </si>
  <si>
    <t>302 0405 001 00 00 005 290</t>
  </si>
  <si>
    <t>302 0405 001 00 00 005 300</t>
  </si>
  <si>
    <t>302 0405 001 00 00 005 310</t>
  </si>
  <si>
    <t>302 0405 001 00 00 005 340</t>
  </si>
  <si>
    <t>303 0000 000 00 00 000 000</t>
  </si>
  <si>
    <t>Больницы, клиники, госпитали, медико-санитарные части</t>
  </si>
  <si>
    <t>303 0901 470 00 00 000 000</t>
  </si>
  <si>
    <t>Обеспечение деятельности подведомственных учреждений</t>
  </si>
  <si>
    <t>303 0901 470 00 00 327 000</t>
  </si>
  <si>
    <t>303 0901 470 00 00 327 210</t>
  </si>
  <si>
    <t>303 0901 470 00 00 327 211</t>
  </si>
  <si>
    <t>303 0901 470 00 00 327 212</t>
  </si>
  <si>
    <t>303 0901 470 00 00 327 213</t>
  </si>
  <si>
    <t>303 0901 470 00 00 327 220</t>
  </si>
  <si>
    <t>303 0901 470 00 00 327 221</t>
  </si>
  <si>
    <t>303 0901 470 00 00 327 222</t>
  </si>
  <si>
    <t>303 0901 470 00 00 327 223</t>
  </si>
  <si>
    <t>303 0901 470 00 00 327 224</t>
  </si>
  <si>
    <t>303 0901 470 00 00 327 225</t>
  </si>
  <si>
    <t>303 0901 470 00 00 327 226</t>
  </si>
  <si>
    <t>Обслуживание внутренних долговых обязательств</t>
  </si>
  <si>
    <t>303 0901 470 00 00 327 231</t>
  </si>
  <si>
    <t>303 0901 470 00 00 327 290</t>
  </si>
  <si>
    <t>303 0901 470 00 00 327 300</t>
  </si>
  <si>
    <t>303 0901 470 00 00 327 310</t>
  </si>
  <si>
    <t>303 0901 470 00 00 327 340</t>
  </si>
  <si>
    <t>Региональные целевые программы</t>
  </si>
  <si>
    <t>303 0901 522 00 00 000 000</t>
  </si>
  <si>
    <t>Мероприятия в области здравоохранения, спорта и физической культуры, туризма</t>
  </si>
  <si>
    <t>303 0901 522 00 00 455 000</t>
  </si>
  <si>
    <t>303 0901 522 00 00 455 290</t>
  </si>
  <si>
    <t>Комитет по культуре и кинофикации</t>
  </si>
  <si>
    <t>304 0000 000 00 00 000 000</t>
  </si>
  <si>
    <t>Общее образование (ДХШ № 16, ДМШ № 31, ДМШ № 38, ДМШ № 28)</t>
  </si>
  <si>
    <t>304 0702 000 00 00 000 000</t>
  </si>
  <si>
    <t>Учреждения по внешкольной работе с детьми</t>
  </si>
  <si>
    <t>304 0702 423 00 00 000 000</t>
  </si>
  <si>
    <t>304 0702 423 00 00 327 000</t>
  </si>
  <si>
    <t>Здравоохранение (Тишковский центр)</t>
  </si>
  <si>
    <t>304 0702 423 00 00 327 210</t>
  </si>
  <si>
    <t>304 0702 423 00 00 327 211</t>
  </si>
  <si>
    <t>304 0702 423 00 00 327 212</t>
  </si>
  <si>
    <t>304 0702 423 00 00 327 213</t>
  </si>
  <si>
    <t>304 0702 423 00 00 327 220</t>
  </si>
  <si>
    <t>304 0702 423 00 00 327 221</t>
  </si>
  <si>
    <t>304 0702 423 00 00 327 222</t>
  </si>
  <si>
    <t>304 0702 423 00 00 327 223</t>
  </si>
  <si>
    <t>304 0702 423 00 00 327 224</t>
  </si>
  <si>
    <t>304 0702 423 00 00 327 225</t>
  </si>
  <si>
    <t>304 0702 423 00 00 327 226</t>
  </si>
  <si>
    <t>304 0702 423 00 00 327 290</t>
  </si>
  <si>
    <t>304 0702 423 00 00 327 300</t>
  </si>
  <si>
    <t>304 0702 423 00 00 327 310</t>
  </si>
  <si>
    <t>304 0702 423 00 00 327 340</t>
  </si>
  <si>
    <t>304 0801 000 00 00 000 000</t>
  </si>
  <si>
    <t>Дворцы и дома культуры, другие учреждения культуры и средств массовой информации (МУК "РДК")</t>
  </si>
  <si>
    <t>304 0801 440 00 00 000 000</t>
  </si>
  <si>
    <t>304 0801 440 00 00 327 000</t>
  </si>
  <si>
    <t>304 0801 440 00 00 327 210</t>
  </si>
  <si>
    <t>304 0801 440 00 00 327 211</t>
  </si>
  <si>
    <t xml:space="preserve"> расходов бюджетов Российской Федерации</t>
  </si>
  <si>
    <t>по экономическим статьям функциональной классификации</t>
  </si>
  <si>
    <t>на ежемесячное вознаграждение за классное руководство</t>
  </si>
  <si>
    <t>Сельское хозяйство (гос.поддержка сельхозтоваропроизводителей)</t>
  </si>
  <si>
    <t>Сельское хозяйство (районные программы)</t>
  </si>
  <si>
    <t>304 0801 440 00 00 327 212</t>
  </si>
  <si>
    <t>304 0801 440 00 00 327 213</t>
  </si>
  <si>
    <t>304 0801 440 00 00 327 220</t>
  </si>
  <si>
    <t>Районный отдел образования (аппарат, бухгалетрия)</t>
  </si>
  <si>
    <t>304 0801 440 00 00 327 221</t>
  </si>
  <si>
    <t>304 0801 440 00 00 327 222</t>
  </si>
  <si>
    <t>304 0801 440 00 00 327 223</t>
  </si>
  <si>
    <t>304 0801 440 00 00 327 224</t>
  </si>
  <si>
    <t>304 0801 440 00 00 327 225</t>
  </si>
  <si>
    <t>304 0801 440 00 00 327 226</t>
  </si>
  <si>
    <t>304 0801 440 00 00 327 290</t>
  </si>
  <si>
    <t>304 0801 440 00 00 327 300</t>
  </si>
  <si>
    <t>304 0801 440 00 00 327 310</t>
  </si>
  <si>
    <t>304 0801 440 00 00 327 340</t>
  </si>
  <si>
    <t>Музеи и постоянные выставки</t>
  </si>
  <si>
    <t>304 0801 441 00 00 000 000</t>
  </si>
  <si>
    <t>Обеспечение деятельности особо ценных объектов (учреждений) культурного наследия народов Российской Федерации</t>
  </si>
  <si>
    <t>304 0801 441 00 00 451 000</t>
  </si>
  <si>
    <t>304 0801 441 00 00 451 290</t>
  </si>
  <si>
    <t>Библиотеки</t>
  </si>
  <si>
    <t>304 0801 442 00 00 000 000</t>
  </si>
  <si>
    <t>304 0801 442 00 00 327 000</t>
  </si>
  <si>
    <t>304 0801 442 00 00 327 210</t>
  </si>
  <si>
    <t>304 0801 442 00 00 327 211</t>
  </si>
  <si>
    <t>304 0801 442 00 00 327 212</t>
  </si>
  <si>
    <t>304 0801 442 00 00 327 213</t>
  </si>
  <si>
    <t>304 0801 442 00 00 327 220</t>
  </si>
  <si>
    <t>304 0801 442 00 00 327 221</t>
  </si>
  <si>
    <t>304 0801 442 00 00 327 222</t>
  </si>
  <si>
    <t>304 0801 442 00 00 327 223</t>
  </si>
  <si>
    <t>304 0801 442 00 00 327 224</t>
  </si>
  <si>
    <t>304 0801 442 00 00 327 225</t>
  </si>
  <si>
    <t>304 0801 442 00 00 327 226</t>
  </si>
  <si>
    <t>304 0801 442 00 00 327 290</t>
  </si>
  <si>
    <t>304 0801 442 00 00 327 300</t>
  </si>
  <si>
    <t>304 0801 442 00 00 327 310</t>
  </si>
  <si>
    <t>304 0801 442 00 00 327 340</t>
  </si>
  <si>
    <t>Кинематография (Кинотеатр "Дельта")</t>
  </si>
  <si>
    <t>304 0802 000 00 00 000 000</t>
  </si>
  <si>
    <t>Мероприятия в сфере культуры, кинематографии и средств массовой информации</t>
  </si>
  <si>
    <t>304 0802 450 00 00 000 000</t>
  </si>
  <si>
    <t>304 0802 450 00 00 327 000</t>
  </si>
  <si>
    <t>304 0802 450 00 00 327 210</t>
  </si>
  <si>
    <t>304 0802 450 00 00 327 211</t>
  </si>
  <si>
    <t>304 0802 450 00 00 327 212</t>
  </si>
  <si>
    <t>304 0802 450 00 00 327 213</t>
  </si>
  <si>
    <t>Другие вопросы в области ЖКХ реализации районных целевых программ</t>
  </si>
  <si>
    <t>300 202 02024 05 0000 151</t>
  </si>
  <si>
    <t>300 2 02 03015 05 0000 151</t>
  </si>
  <si>
    <t>300 2 02 03999 05 0000 151</t>
  </si>
  <si>
    <t>300 2 02 03029 05 0000 151</t>
  </si>
  <si>
    <t>300 2 02 03021 05 0000 151</t>
  </si>
  <si>
    <t>300 2 02 03024 05 0000 151</t>
  </si>
  <si>
    <t>300 2 02 01003 05 0000 151</t>
  </si>
  <si>
    <t>300 2 02 01001 05 0000 151</t>
  </si>
  <si>
    <t>300 2 02 00000 00 0000 151</t>
  </si>
  <si>
    <t>Общее образование Классное руководство</t>
  </si>
  <si>
    <t>304 0802 450 00 00 327 220</t>
  </si>
  <si>
    <t>304 0802 450 00 00 327 221</t>
  </si>
  <si>
    <t>304 0802 450 00 00 327 222</t>
  </si>
  <si>
    <t>304 0802 450 00 00 327 223</t>
  </si>
  <si>
    <t>304 0802 450 00 00 327 224</t>
  </si>
  <si>
    <t>304 0802 450 00 00 327 225</t>
  </si>
  <si>
    <t>304 0802 450 00 00 327 226</t>
  </si>
  <si>
    <t>304 0802 450 00 00 327 290</t>
  </si>
  <si>
    <t>304 0802 450 00 00 327 300</t>
  </si>
  <si>
    <t>304 0802 450 00 00 327 310</t>
  </si>
  <si>
    <t>Судебная система</t>
  </si>
  <si>
    <t>304 0802 450 00 00 327 340</t>
  </si>
  <si>
    <t>Код ЭКР</t>
  </si>
  <si>
    <t xml:space="preserve">Другие вопросы в области культуры, кинематографии , средств массовой информации </t>
  </si>
  <si>
    <t>304 0806 000 00 00 000 000</t>
  </si>
  <si>
    <t>304 0806 001 00 00 000 000</t>
  </si>
  <si>
    <t>304 0806 001 00 00 005 000</t>
  </si>
  <si>
    <t>304 0806 001 00 00 005 210</t>
  </si>
  <si>
    <t>304 0806 001 00 00 005 211</t>
  </si>
  <si>
    <t>304 0806 001 00 00 005 212</t>
  </si>
  <si>
    <t>304 0806 001 00 00 005 213</t>
  </si>
  <si>
    <t>304 0806 001 00 00 005 220</t>
  </si>
  <si>
    <t>304 0806 001 00 00 005 221</t>
  </si>
  <si>
    <t>304 0806 001 00 00 005 222</t>
  </si>
  <si>
    <t>304 0806 001 00 00 005 223</t>
  </si>
  <si>
    <t>304 0806 001 00 00 005 224</t>
  </si>
  <si>
    <t>304 0806 001 00 00 005 225</t>
  </si>
  <si>
    <t>304 0806 001 00 00 005 226</t>
  </si>
  <si>
    <t>304 0806 001 00 00 005 290</t>
  </si>
  <si>
    <t>304 0806 001 00 00 005 300</t>
  </si>
  <si>
    <t>304 0806 001 00 00 005 310</t>
  </si>
  <si>
    <t>304 0806 001 00 00 005 340</t>
  </si>
  <si>
    <t>304 0806 522 00 00 000 000</t>
  </si>
  <si>
    <t>Государственная поддержка в сфере культуры, кинематографии и средств массовой информации</t>
  </si>
  <si>
    <t>304 0806 522 00 00 453 000</t>
  </si>
  <si>
    <t>304 0806 522 00 00 453 290</t>
  </si>
  <si>
    <t>Отдел образования МО "Володарский район"</t>
  </si>
  <si>
    <t>305 0000 000 00 00 000 000</t>
  </si>
  <si>
    <t>305 0701 000 00 00 000 000</t>
  </si>
  <si>
    <t>Детские дошкольные учреждения</t>
  </si>
  <si>
    <t xml:space="preserve">305 0701 420 00 00 000 000 </t>
  </si>
  <si>
    <t xml:space="preserve">305 0701 420 00 00 327 000 </t>
  </si>
  <si>
    <t xml:space="preserve">305 0701 420 00 00 327 210 </t>
  </si>
  <si>
    <t>305 0701 420 00 00 327 211</t>
  </si>
  <si>
    <t>305 0701 420 00 00 327 212</t>
  </si>
  <si>
    <t>305 0701 420 00 00 327 213</t>
  </si>
  <si>
    <t>305 0701 420 00 00 327 220</t>
  </si>
  <si>
    <t>305 0701 420 00 00 327 221</t>
  </si>
  <si>
    <t>305 0701 420 00 00 327 222</t>
  </si>
  <si>
    <t xml:space="preserve">305 0701 420 00 00 327 223 </t>
  </si>
  <si>
    <t>305 0702 421 00 00 327 224</t>
  </si>
  <si>
    <t xml:space="preserve">305 0701 420 00 00 327 225 </t>
  </si>
  <si>
    <t>305 0701 420 00 00 327 226</t>
  </si>
  <si>
    <t xml:space="preserve">305 0701 420 00 00 327 290 </t>
  </si>
  <si>
    <t xml:space="preserve">305 0701 420 00 00 327 300 </t>
  </si>
  <si>
    <t xml:space="preserve">305 0701 420 00 00 327 310 </t>
  </si>
  <si>
    <t xml:space="preserve">305 0701 420 00 00 327 340 </t>
  </si>
  <si>
    <t>305 0702 000 00 00 000 000</t>
  </si>
  <si>
    <t>Школы-детские сады, школы начальные, неполные средние и средние</t>
  </si>
  <si>
    <t xml:space="preserve">305 0702 421 00 00 000 000 </t>
  </si>
  <si>
    <t xml:space="preserve">305 0702 421 00 00 327 000 </t>
  </si>
  <si>
    <t xml:space="preserve">305 0702 421 00 00 327 210 </t>
  </si>
  <si>
    <t>305 0702 421 00 00 327 211</t>
  </si>
  <si>
    <t>305 0702 421 00 00 327 212</t>
  </si>
  <si>
    <t>305 0702 421 00 00 327 213</t>
  </si>
  <si>
    <t>305 0702 421 00 00 327 220</t>
  </si>
  <si>
    <t>305 0702 421 00 00 327 221</t>
  </si>
  <si>
    <t>305 0702 421 00 00 327 222</t>
  </si>
  <si>
    <t xml:space="preserve">305 0702 421 00 00 327 223 </t>
  </si>
  <si>
    <t xml:space="preserve">305 0702 421 00 00 327 225 </t>
  </si>
  <si>
    <t>305 0702 421 00 00 327 226</t>
  </si>
  <si>
    <t xml:space="preserve">305 0702 421 00 00 327 290 </t>
  </si>
  <si>
    <t xml:space="preserve">305 0702 421 00 00 327 300 </t>
  </si>
  <si>
    <t xml:space="preserve">305 0702 421 00 00 327 310 </t>
  </si>
  <si>
    <t xml:space="preserve">305 0702 421 00 00 327 340 </t>
  </si>
  <si>
    <t>305 0709 000 00 00 000 000</t>
  </si>
  <si>
    <t>305 0709 001 00 00 000 000</t>
  </si>
  <si>
    <t>305 0709 001 00 00 005 000</t>
  </si>
  <si>
    <t>305 0709 001 00 00 005 210</t>
  </si>
  <si>
    <t xml:space="preserve">к решению Совета </t>
  </si>
  <si>
    <t>№ 15 от 19.11.2009г.</t>
  </si>
  <si>
    <t>к решению Совета</t>
  </si>
  <si>
    <t>К решению Совета</t>
  </si>
  <si>
    <t xml:space="preserve">№ 15 от 19.11.2009г. </t>
  </si>
  <si>
    <t>000 1 12 01000 01 0000 120</t>
  </si>
  <si>
    <t>000 1 14 00000 00 0000 130</t>
  </si>
  <si>
    <t>000 1 16 00000 00 0000 410</t>
  </si>
  <si>
    <t>000 1 17 00000 00 0000 140</t>
  </si>
  <si>
    <t>000 1 19 00000 00 0000 180</t>
  </si>
  <si>
    <t>№ 15___  от  19.11.2009г.</t>
  </si>
  <si>
    <t>№ _15__  от  19.11.2009г.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</si>
</sst>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[$-FC19]d\ mmmm\ yyyy\ &quot;г.&quot;"/>
    <numFmt numFmtId="187" formatCode="_(* #,##0.0_);_(* \(#,##0.0\);_(* &quot;-&quot;??_);_(@_)"/>
    <numFmt numFmtId="188" formatCode="_(* #,##0_);_(* \(#,##0\);_(* &quot;-&quot;??_);_(@_)"/>
    <numFmt numFmtId="189" formatCode="#,##0.0"/>
    <numFmt numFmtId="190" formatCode="0.0%"/>
    <numFmt numFmtId="191" formatCode="_-* #,##0.0_р_._-;\-* #,##0.0_р_._-;_-* &quot;-&quot;??_р_._-;_-@_-"/>
    <numFmt numFmtId="192" formatCode="_-* #,##0_р_._-;\-* #,##0_р_._-;_-* &quot;-&quot;??_р_._-;_-@_-"/>
    <numFmt numFmtId="193" formatCode="_-* #,##0.0_р_._-;\-* #,##0.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#,##0&quot;р.&quot;"/>
    <numFmt numFmtId="208" formatCode="0.00000000"/>
    <numFmt numFmtId="209" formatCode="0.000000000"/>
    <numFmt numFmtId="210" formatCode="0.0000000000"/>
    <numFmt numFmtId="211" formatCode="0.000%"/>
    <numFmt numFmtId="212" formatCode="000000"/>
    <numFmt numFmtId="213" formatCode="0.00000%"/>
    <numFmt numFmtId="214" formatCode="0.0000%"/>
    <numFmt numFmtId="215" formatCode="_-* #,##0_р_._-;\-* #,##0_р_._-;_-* &quot;-&quot;?_р_._-;_-@_-"/>
    <numFmt numFmtId="216" formatCode="0000"/>
    <numFmt numFmtId="217" formatCode="#,##0.00&quot;р.&quot;"/>
    <numFmt numFmtId="218" formatCode="#,##0.00_р_."/>
    <numFmt numFmtId="219" formatCode="#,##0.0_р_."/>
    <numFmt numFmtId="220" formatCode="#,##0_р_."/>
    <numFmt numFmtId="221" formatCode="#,##0.000"/>
  </numFmts>
  <fonts count="76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 Cyr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/>
    </xf>
    <xf numFmtId="188" fontId="0" fillId="0" borderId="10" xfId="62" applyNumberFormat="1" applyBorder="1" applyAlignment="1">
      <alignment wrapText="1"/>
    </xf>
    <xf numFmtId="49" fontId="0" fillId="0" borderId="10" xfId="0" applyNumberFormat="1" applyFill="1" applyBorder="1" applyAlignment="1">
      <alignment/>
    </xf>
    <xf numFmtId="188" fontId="0" fillId="0" borderId="10" xfId="62" applyNumberFormat="1" applyBorder="1" applyAlignment="1">
      <alignment/>
    </xf>
    <xf numFmtId="0" fontId="0" fillId="0" borderId="0" xfId="0" applyFill="1" applyAlignment="1">
      <alignment horizontal="center" wrapText="1"/>
    </xf>
    <xf numFmtId="49" fontId="0" fillId="0" borderId="10" xfId="0" applyNumberFormat="1" applyFont="1" applyBorder="1" applyAlignment="1">
      <alignment/>
    </xf>
    <xf numFmtId="188" fontId="0" fillId="0" borderId="10" xfId="62" applyNumberFormat="1" applyFont="1" applyBorder="1" applyAlignment="1">
      <alignment/>
    </xf>
    <xf numFmtId="188" fontId="0" fillId="0" borderId="10" xfId="62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4" borderId="10" xfId="53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wrapText="1"/>
      <protection/>
    </xf>
    <xf numFmtId="0" fontId="8" fillId="33" borderId="11" xfId="53" applyFont="1" applyFill="1" applyBorder="1" applyAlignment="1">
      <alignment/>
      <protection/>
    </xf>
    <xf numFmtId="0" fontId="8" fillId="34" borderId="10" xfId="53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9" fillId="34" borderId="10" xfId="53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35" borderId="0" xfId="0" applyFill="1" applyAlignment="1">
      <alignment/>
    </xf>
    <xf numFmtId="188" fontId="0" fillId="34" borderId="10" xfId="62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88" fontId="4" fillId="34" borderId="10" xfId="62" applyNumberFormat="1" applyFont="1" applyFill="1" applyBorder="1" applyAlignment="1">
      <alignment wrapText="1"/>
    </xf>
    <xf numFmtId="49" fontId="0" fillId="34" borderId="10" xfId="62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49" fontId="4" fillId="34" borderId="10" xfId="62" applyNumberFormat="1" applyFont="1" applyFill="1" applyBorder="1" applyAlignment="1">
      <alignment horizontal="left" wrapText="1"/>
    </xf>
    <xf numFmtId="188" fontId="4" fillId="34" borderId="10" xfId="62" applyNumberFormat="1" applyFont="1" applyFill="1" applyBorder="1" applyAlignment="1">
      <alignment horizontal="left" wrapText="1"/>
    </xf>
    <xf numFmtId="188" fontId="4" fillId="34" borderId="10" xfId="62" applyNumberFormat="1" applyFont="1" applyFill="1" applyBorder="1" applyAlignment="1">
      <alignment/>
    </xf>
    <xf numFmtId="0" fontId="14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188" fontId="4" fillId="34" borderId="10" xfId="62" applyNumberFormat="1" applyFont="1" applyFill="1" applyBorder="1" applyAlignment="1">
      <alignment horizontal="left"/>
    </xf>
    <xf numFmtId="188" fontId="0" fillId="0" borderId="0" xfId="62" applyNumberFormat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2" fillId="0" borderId="11" xfId="5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2" fillId="0" borderId="10" xfId="53" applyFont="1" applyFill="1" applyBorder="1" applyAlignment="1">
      <alignment horizontal="right" wrapText="1"/>
      <protection/>
    </xf>
    <xf numFmtId="0" fontId="4" fillId="36" borderId="10" xfId="0" applyFont="1" applyFill="1" applyBorder="1" applyAlignment="1">
      <alignment horizontal="center" wrapText="1"/>
    </xf>
    <xf numFmtId="188" fontId="4" fillId="36" borderId="10" xfId="62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/>
    </xf>
    <xf numFmtId="188" fontId="4" fillId="36" borderId="10" xfId="62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188" fontId="4" fillId="37" borderId="10" xfId="62" applyNumberFormat="1" applyFont="1" applyFill="1" applyBorder="1" applyAlignment="1">
      <alignment horizontal="center" wrapText="1"/>
    </xf>
    <xf numFmtId="188" fontId="4" fillId="36" borderId="10" xfId="62" applyNumberFormat="1" applyFont="1" applyFill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38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88" fontId="0" fillId="38" borderId="10" xfId="62" applyNumberForma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34" borderId="10" xfId="53" applyFont="1" applyFill="1" applyBorder="1">
      <alignment/>
      <protection/>
    </xf>
    <xf numFmtId="188" fontId="4" fillId="34" borderId="10" xfId="62" applyNumberFormat="1" applyFont="1" applyFill="1" applyBorder="1" applyAlignment="1">
      <alignment/>
    </xf>
    <xf numFmtId="188" fontId="0" fillId="0" borderId="10" xfId="62" applyNumberFormat="1" applyFont="1" applyFill="1" applyBorder="1" applyAlignment="1">
      <alignment/>
    </xf>
    <xf numFmtId="0" fontId="8" fillId="33" borderId="10" xfId="53" applyFont="1" applyFill="1" applyBorder="1" applyAlignment="1">
      <alignment horizontal="left"/>
      <protection/>
    </xf>
    <xf numFmtId="188" fontId="4" fillId="33" borderId="10" xfId="62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0" fontId="8" fillId="0" borderId="10" xfId="53" applyFont="1" applyFill="1" applyBorder="1" applyAlignment="1">
      <alignment horizontal="left"/>
      <protection/>
    </xf>
    <xf numFmtId="0" fontId="8" fillId="36" borderId="10" xfId="53" applyFont="1" applyFill="1" applyBorder="1" applyAlignment="1">
      <alignment horizontal="left"/>
      <protection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88" fontId="4" fillId="34" borderId="10" xfId="62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88" fontId="0" fillId="34" borderId="10" xfId="62" applyNumberFormat="1" applyFont="1" applyFill="1" applyBorder="1" applyAlignment="1">
      <alignment wrapText="1"/>
    </xf>
    <xf numFmtId="49" fontId="0" fillId="34" borderId="10" xfId="62" applyNumberFormat="1" applyFont="1" applyFill="1" applyBorder="1" applyAlignment="1">
      <alignment horizontal="left"/>
    </xf>
    <xf numFmtId="188" fontId="0" fillId="34" borderId="10" xfId="62" applyNumberFormat="1" applyFont="1" applyFill="1" applyBorder="1" applyAlignment="1">
      <alignment horizontal="center"/>
    </xf>
    <xf numFmtId="188" fontId="0" fillId="34" borderId="10" xfId="62" applyNumberFormat="1" applyFont="1" applyFill="1" applyBorder="1" applyAlignment="1">
      <alignment horizontal="center"/>
    </xf>
    <xf numFmtId="49" fontId="0" fillId="34" borderId="10" xfId="62" applyNumberFormat="1" applyFont="1" applyFill="1" applyBorder="1" applyAlignment="1">
      <alignment horizontal="left" wrapText="1"/>
    </xf>
    <xf numFmtId="188" fontId="0" fillId="34" borderId="10" xfId="62" applyNumberFormat="1" applyFont="1" applyFill="1" applyBorder="1" applyAlignment="1">
      <alignment horizontal="left" wrapText="1"/>
    </xf>
    <xf numFmtId="188" fontId="4" fillId="34" borderId="10" xfId="62" applyNumberFormat="1" applyFont="1" applyFill="1" applyBorder="1" applyAlignment="1">
      <alignment horizontal="center" wrapText="1"/>
    </xf>
    <xf numFmtId="188" fontId="0" fillId="34" borderId="10" xfId="62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188" fontId="0" fillId="34" borderId="10" xfId="62" applyNumberFormat="1" applyFont="1" applyFill="1" applyBorder="1" applyAlignment="1">
      <alignment horizontal="center" wrapText="1"/>
    </xf>
    <xf numFmtId="188" fontId="0" fillId="34" borderId="10" xfId="62" applyNumberFormat="1" applyFont="1" applyFill="1" applyBorder="1" applyAlignment="1">
      <alignment/>
    </xf>
    <xf numFmtId="188" fontId="0" fillId="34" borderId="15" xfId="62" applyNumberFormat="1" applyFont="1" applyFill="1" applyBorder="1" applyAlignment="1">
      <alignment wrapText="1"/>
    </xf>
    <xf numFmtId="188" fontId="0" fillId="34" borderId="15" xfId="62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188" fontId="0" fillId="0" borderId="0" xfId="62" applyNumberFormat="1" applyFont="1" applyAlignment="1">
      <alignment/>
    </xf>
    <xf numFmtId="9" fontId="4" fillId="34" borderId="0" xfId="0" applyNumberFormat="1" applyFont="1" applyFill="1" applyBorder="1" applyAlignment="1">
      <alignment horizontal="center"/>
    </xf>
    <xf numFmtId="188" fontId="0" fillId="34" borderId="0" xfId="0" applyNumberFormat="1" applyFont="1" applyFill="1" applyBorder="1" applyAlignment="1">
      <alignment horizontal="center"/>
    </xf>
    <xf numFmtId="9" fontId="0" fillId="34" borderId="12" xfId="0" applyNumberFormat="1" applyFont="1" applyFill="1" applyBorder="1" applyAlignment="1">
      <alignment/>
    </xf>
    <xf numFmtId="9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3" fontId="4" fillId="0" borderId="16" xfId="62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4" fillId="0" borderId="10" xfId="62" applyNumberFormat="1" applyFont="1" applyBorder="1" applyAlignment="1">
      <alignment horizontal="center"/>
    </xf>
    <xf numFmtId="188" fontId="4" fillId="0" borderId="0" xfId="62" applyNumberFormat="1" applyFont="1" applyAlignment="1">
      <alignment/>
    </xf>
    <xf numFmtId="3" fontId="0" fillId="0" borderId="10" xfId="62" applyNumberFormat="1" applyFont="1" applyBorder="1" applyAlignment="1">
      <alignment horizontal="center"/>
    </xf>
    <xf numFmtId="3" fontId="0" fillId="0" borderId="10" xfId="62" applyNumberFormat="1" applyBorder="1" applyAlignment="1">
      <alignment horizontal="center"/>
    </xf>
    <xf numFmtId="0" fontId="15" fillId="0" borderId="10" xfId="0" applyFont="1" applyBorder="1" applyAlignment="1">
      <alignment wrapText="1"/>
    </xf>
    <xf numFmtId="3" fontId="15" fillId="0" borderId="10" xfId="62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3" fontId="0" fillId="0" borderId="0" xfId="62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88" fontId="0" fillId="0" borderId="0" xfId="62" applyNumberFormat="1" applyFill="1" applyBorder="1" applyAlignment="1">
      <alignment wrapText="1"/>
    </xf>
    <xf numFmtId="0" fontId="0" fillId="0" borderId="0" xfId="0" applyFill="1" applyBorder="1" applyAlignment="1">
      <alignment/>
    </xf>
    <xf numFmtId="3" fontId="18" fillId="33" borderId="10" xfId="62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17" fillId="3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88" fontId="4" fillId="0" borderId="0" xfId="62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8" fontId="0" fillId="0" borderId="0" xfId="62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" fontId="18" fillId="34" borderId="10" xfId="62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49" fontId="0" fillId="0" borderId="10" xfId="62" applyNumberFormat="1" applyFont="1" applyFill="1" applyBorder="1" applyAlignment="1">
      <alignment horizontal="right" wrapText="1"/>
    </xf>
    <xf numFmtId="188" fontId="5" fillId="0" borderId="10" xfId="62" applyNumberFormat="1" applyFont="1" applyFill="1" applyBorder="1" applyAlignment="1">
      <alignment horizontal="center"/>
    </xf>
    <xf numFmtId="188" fontId="6" fillId="0" borderId="10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188" fontId="6" fillId="0" borderId="10" xfId="62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/>
    </xf>
    <xf numFmtId="188" fontId="0" fillId="0" borderId="0" xfId="62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8" fontId="0" fillId="34" borderId="0" xfId="62" applyNumberFormat="1" applyFont="1" applyFill="1" applyAlignment="1">
      <alignment/>
    </xf>
    <xf numFmtId="179" fontId="8" fillId="34" borderId="10" xfId="62" applyFont="1" applyFill="1" applyBorder="1" applyAlignment="1">
      <alignment horizontal="right"/>
    </xf>
    <xf numFmtId="179" fontId="2" fillId="0" borderId="10" xfId="62" applyFont="1" applyFill="1" applyBorder="1" applyAlignment="1">
      <alignment horizontal="right"/>
    </xf>
    <xf numFmtId="179" fontId="8" fillId="33" borderId="10" xfId="62" applyFont="1" applyFill="1" applyBorder="1" applyAlignment="1">
      <alignment/>
    </xf>
    <xf numFmtId="179" fontId="8" fillId="36" borderId="10" xfId="62" applyFont="1" applyFill="1" applyBorder="1" applyAlignment="1">
      <alignment/>
    </xf>
    <xf numFmtId="179" fontId="0" fillId="0" borderId="0" xfId="62" applyFont="1" applyBorder="1" applyAlignment="1">
      <alignment/>
    </xf>
    <xf numFmtId="179" fontId="4" fillId="33" borderId="10" xfId="62" applyFont="1" applyFill="1" applyBorder="1" applyAlignment="1">
      <alignment horizontal="center"/>
    </xf>
    <xf numFmtId="179" fontId="0" fillId="0" borderId="10" xfId="62" applyFont="1" applyBorder="1" applyAlignment="1">
      <alignment horizontal="center"/>
    </xf>
    <xf numFmtId="179" fontId="4" fillId="34" borderId="10" xfId="62" applyFont="1" applyFill="1" applyBorder="1" applyAlignment="1">
      <alignment horizontal="center"/>
    </xf>
    <xf numFmtId="179" fontId="4" fillId="0" borderId="10" xfId="62" applyFont="1" applyBorder="1" applyAlignment="1">
      <alignment horizontal="center"/>
    </xf>
    <xf numFmtId="179" fontId="0" fillId="0" borderId="10" xfId="62" applyFont="1" applyFill="1" applyBorder="1" applyAlignment="1">
      <alignment horizontal="center"/>
    </xf>
    <xf numFmtId="179" fontId="4" fillId="0" borderId="10" xfId="62" applyFont="1" applyFill="1" applyBorder="1" applyAlignment="1">
      <alignment horizontal="center"/>
    </xf>
    <xf numFmtId="179" fontId="0" fillId="0" borderId="10" xfId="62" applyFont="1" applyFill="1" applyBorder="1" applyAlignment="1">
      <alignment/>
    </xf>
    <xf numFmtId="179" fontId="0" fillId="0" borderId="10" xfId="62" applyFont="1" applyFill="1" applyBorder="1" applyAlignment="1">
      <alignment/>
    </xf>
    <xf numFmtId="179" fontId="4" fillId="34" borderId="10" xfId="62" applyFont="1" applyFill="1" applyBorder="1" applyAlignment="1">
      <alignment/>
    </xf>
    <xf numFmtId="179" fontId="4" fillId="0" borderId="10" xfId="62" applyFont="1" applyFill="1" applyBorder="1" applyAlignment="1">
      <alignment/>
    </xf>
    <xf numFmtId="179" fontId="0" fillId="0" borderId="10" xfId="62" applyFont="1" applyFill="1" applyBorder="1" applyAlignment="1">
      <alignment wrapText="1"/>
    </xf>
    <xf numFmtId="179" fontId="4" fillId="33" borderId="10" xfId="62" applyFont="1" applyFill="1" applyBorder="1" applyAlignment="1">
      <alignment/>
    </xf>
    <xf numFmtId="179" fontId="0" fillId="0" borderId="10" xfId="62" applyFont="1" applyBorder="1" applyAlignment="1">
      <alignment/>
    </xf>
    <xf numFmtId="179" fontId="4" fillId="34" borderId="10" xfId="62" applyFont="1" applyFill="1" applyBorder="1" applyAlignment="1">
      <alignment wrapText="1"/>
    </xf>
    <xf numFmtId="179" fontId="4" fillId="0" borderId="10" xfId="62" applyFont="1" applyBorder="1" applyAlignment="1">
      <alignment/>
    </xf>
    <xf numFmtId="179" fontId="0" fillId="0" borderId="10" xfId="62" applyFont="1" applyBorder="1" applyAlignment="1">
      <alignment wrapText="1"/>
    </xf>
    <xf numFmtId="179" fontId="4" fillId="0" borderId="10" xfId="62" applyFont="1" applyBorder="1" applyAlignment="1">
      <alignment wrapText="1"/>
    </xf>
    <xf numFmtId="179" fontId="0" fillId="0" borderId="10" xfId="62" applyFont="1" applyBorder="1" applyAlignment="1">
      <alignment wrapText="1"/>
    </xf>
    <xf numFmtId="179" fontId="0" fillId="0" borderId="10" xfId="62" applyFont="1" applyBorder="1" applyAlignment="1">
      <alignment/>
    </xf>
    <xf numFmtId="179" fontId="0" fillId="0" borderId="15" xfId="62" applyFont="1" applyBorder="1" applyAlignment="1">
      <alignment/>
    </xf>
    <xf numFmtId="179" fontId="4" fillId="39" borderId="10" xfId="62" applyFont="1" applyFill="1" applyBorder="1" applyAlignment="1">
      <alignment/>
    </xf>
    <xf numFmtId="179" fontId="0" fillId="34" borderId="10" xfId="62" applyFont="1" applyFill="1" applyBorder="1" applyAlignment="1">
      <alignment/>
    </xf>
    <xf numFmtId="179" fontId="4" fillId="34" borderId="0" xfId="62" applyFont="1" applyFill="1" applyBorder="1" applyAlignment="1">
      <alignment/>
    </xf>
    <xf numFmtId="179" fontId="7" fillId="34" borderId="0" xfId="62" applyFont="1" applyFill="1" applyBorder="1" applyAlignment="1">
      <alignment/>
    </xf>
    <xf numFmtId="179" fontId="16" fillId="0" borderId="0" xfId="62" applyFont="1" applyBorder="1" applyAlignment="1">
      <alignment/>
    </xf>
    <xf numFmtId="179" fontId="0" fillId="0" borderId="14" xfId="62" applyFont="1" applyBorder="1" applyAlignment="1">
      <alignment/>
    </xf>
    <xf numFmtId="179" fontId="0" fillId="0" borderId="0" xfId="62" applyFont="1" applyAlignment="1">
      <alignment/>
    </xf>
    <xf numFmtId="179" fontId="5" fillId="0" borderId="0" xfId="62" applyFont="1" applyAlignment="1">
      <alignment/>
    </xf>
    <xf numFmtId="188" fontId="0" fillId="0" borderId="0" xfId="62" applyNumberFormat="1" applyFont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179" fontId="20" fillId="0" borderId="10" xfId="62" applyFont="1" applyBorder="1" applyAlignment="1">
      <alignment/>
    </xf>
    <xf numFmtId="179" fontId="4" fillId="0" borderId="10" xfId="62" applyFont="1" applyFill="1" applyBorder="1" applyAlignment="1">
      <alignment wrapText="1"/>
    </xf>
    <xf numFmtId="179" fontId="20" fillId="33" borderId="10" xfId="62" applyFont="1" applyFill="1" applyBorder="1" applyAlignment="1">
      <alignment/>
    </xf>
    <xf numFmtId="179" fontId="4" fillId="33" borderId="10" xfId="62" applyFont="1" applyFill="1" applyBorder="1" applyAlignment="1">
      <alignment wrapText="1"/>
    </xf>
    <xf numFmtId="188" fontId="8" fillId="33" borderId="10" xfId="0" applyNumberFormat="1" applyFont="1" applyFill="1" applyBorder="1" applyAlignment="1">
      <alignment/>
    </xf>
    <xf numFmtId="188" fontId="22" fillId="0" borderId="10" xfId="62" applyNumberFormat="1" applyFont="1" applyFill="1" applyBorder="1" applyAlignment="1">
      <alignment/>
    </xf>
    <xf numFmtId="179" fontId="8" fillId="38" borderId="10" xfId="62" applyFont="1" applyFill="1" applyBorder="1" applyAlignment="1">
      <alignment horizontal="right"/>
    </xf>
    <xf numFmtId="179" fontId="2" fillId="38" borderId="10" xfId="62" applyFont="1" applyFill="1" applyBorder="1" applyAlignment="1">
      <alignment horizontal="right"/>
    </xf>
    <xf numFmtId="0" fontId="2" fillId="35" borderId="10" xfId="53" applyFont="1" applyFill="1" applyBorder="1" applyAlignment="1">
      <alignment horizontal="left"/>
      <protection/>
    </xf>
    <xf numFmtId="179" fontId="7" fillId="33" borderId="10" xfId="62" applyFont="1" applyFill="1" applyBorder="1" applyAlignment="1">
      <alignment horizontal="center"/>
    </xf>
    <xf numFmtId="0" fontId="0" fillId="38" borderId="11" xfId="0" applyFont="1" applyFill="1" applyBorder="1" applyAlignment="1">
      <alignment vertical="distributed"/>
    </xf>
    <xf numFmtId="49" fontId="0" fillId="38" borderId="10" xfId="0" applyNumberFormat="1" applyFont="1" applyFill="1" applyBorder="1" applyAlignment="1">
      <alignment vertical="distributed"/>
    </xf>
    <xf numFmtId="0" fontId="9" fillId="33" borderId="10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35" borderId="0" xfId="0" applyFont="1" applyFill="1" applyAlignment="1">
      <alignment/>
    </xf>
    <xf numFmtId="0" fontId="14" fillId="33" borderId="10" xfId="0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49" fontId="14" fillId="37" borderId="11" xfId="62" applyNumberFormat="1" applyFont="1" applyFill="1" applyBorder="1" applyAlignment="1">
      <alignment horizontal="center" wrapText="1"/>
    </xf>
    <xf numFmtId="0" fontId="14" fillId="37" borderId="10" xfId="0" applyFont="1" applyFill="1" applyBorder="1" applyAlignment="1">
      <alignment/>
    </xf>
    <xf numFmtId="49" fontId="14" fillId="0" borderId="10" xfId="0" applyNumberFormat="1" applyFont="1" applyBorder="1" applyAlignment="1">
      <alignment/>
    </xf>
    <xf numFmtId="188" fontId="14" fillId="0" borderId="10" xfId="62" applyNumberFormat="1" applyFont="1" applyFill="1" applyBorder="1" applyAlignment="1">
      <alignment wrapText="1"/>
    </xf>
    <xf numFmtId="187" fontId="14" fillId="0" borderId="10" xfId="62" applyNumberFormat="1" applyFont="1" applyFill="1" applyBorder="1" applyAlignment="1">
      <alignment wrapText="1"/>
    </xf>
    <xf numFmtId="218" fontId="14" fillId="0" borderId="10" xfId="59" applyNumberFormat="1" applyFont="1" applyFill="1" applyBorder="1" applyAlignment="1">
      <alignment wrapText="1"/>
    </xf>
    <xf numFmtId="187" fontId="14" fillId="33" borderId="10" xfId="62" applyNumberFormat="1" applyFont="1" applyFill="1" applyBorder="1" applyAlignment="1">
      <alignment wrapText="1"/>
    </xf>
    <xf numFmtId="215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wrapText="1"/>
    </xf>
    <xf numFmtId="188" fontId="23" fillId="0" borderId="10" xfId="62" applyNumberFormat="1" applyFont="1" applyFill="1" applyBorder="1" applyAlignment="1">
      <alignment wrapText="1"/>
    </xf>
    <xf numFmtId="0" fontId="23" fillId="0" borderId="10" xfId="0" applyFont="1" applyBorder="1" applyAlignment="1">
      <alignment/>
    </xf>
    <xf numFmtId="188" fontId="23" fillId="38" borderId="10" xfId="62" applyNumberFormat="1" applyFont="1" applyFill="1" applyBorder="1" applyAlignment="1">
      <alignment wrapText="1"/>
    </xf>
    <xf numFmtId="207" fontId="14" fillId="38" borderId="10" xfId="59" applyNumberFormat="1" applyFont="1" applyFill="1" applyBorder="1" applyAlignment="1">
      <alignment wrapText="1"/>
    </xf>
    <xf numFmtId="188" fontId="23" fillId="0" borderId="10" xfId="0" applyNumberFormat="1" applyFont="1" applyBorder="1" applyAlignment="1">
      <alignment/>
    </xf>
    <xf numFmtId="9" fontId="14" fillId="0" borderId="10" xfId="59" applyFont="1" applyFill="1" applyBorder="1" applyAlignment="1">
      <alignment wrapText="1"/>
    </xf>
    <xf numFmtId="49" fontId="23" fillId="0" borderId="10" xfId="0" applyNumberFormat="1" applyFont="1" applyFill="1" applyBorder="1" applyAlignment="1">
      <alignment/>
    </xf>
    <xf numFmtId="180" fontId="23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/>
    </xf>
    <xf numFmtId="188" fontId="23" fillId="37" borderId="10" xfId="62" applyNumberFormat="1" applyFont="1" applyFill="1" applyBorder="1" applyAlignment="1">
      <alignment wrapText="1"/>
    </xf>
    <xf numFmtId="188" fontId="24" fillId="38" borderId="10" xfId="62" applyNumberFormat="1" applyFont="1" applyFill="1" applyBorder="1" applyAlignment="1">
      <alignment horizontal="right"/>
    </xf>
    <xf numFmtId="188" fontId="14" fillId="38" borderId="10" xfId="62" applyNumberFormat="1" applyFont="1" applyFill="1" applyBorder="1" applyAlignment="1">
      <alignment wrapText="1"/>
    </xf>
    <xf numFmtId="179" fontId="24" fillId="38" borderId="10" xfId="62" applyFont="1" applyFill="1" applyBorder="1" applyAlignment="1">
      <alignment horizontal="right"/>
    </xf>
    <xf numFmtId="1" fontId="14" fillId="0" borderId="10" xfId="59" applyNumberFormat="1" applyFont="1" applyFill="1" applyBorder="1" applyAlignment="1">
      <alignment wrapText="1"/>
    </xf>
    <xf numFmtId="188" fontId="14" fillId="0" borderId="10" xfId="62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188" fontId="14" fillId="0" borderId="10" xfId="62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188" fontId="23" fillId="0" borderId="10" xfId="62" applyNumberFormat="1" applyFont="1" applyBorder="1" applyAlignment="1">
      <alignment wrapText="1"/>
    </xf>
    <xf numFmtId="187" fontId="14" fillId="33" borderId="10" xfId="0" applyNumberFormat="1" applyFont="1" applyFill="1" applyBorder="1" applyAlignment="1">
      <alignment/>
    </xf>
    <xf numFmtId="9" fontId="14" fillId="33" borderId="10" xfId="59" applyFont="1" applyFill="1" applyBorder="1" applyAlignment="1">
      <alignment/>
    </xf>
    <xf numFmtId="218" fontId="14" fillId="33" borderId="10" xfId="59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9" fontId="14" fillId="0" borderId="0" xfId="59" applyFont="1" applyFill="1" applyBorder="1" applyAlignment="1">
      <alignment/>
    </xf>
    <xf numFmtId="0" fontId="25" fillId="0" borderId="0" xfId="0" applyFont="1" applyFill="1" applyAlignment="1">
      <alignment/>
    </xf>
    <xf numFmtId="188" fontId="25" fillId="0" borderId="0" xfId="0" applyNumberFormat="1" applyFont="1" applyFill="1" applyAlignment="1">
      <alignment/>
    </xf>
    <xf numFmtId="188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93" fontId="23" fillId="0" borderId="0" xfId="0" applyNumberFormat="1" applyFont="1" applyFill="1" applyAlignment="1">
      <alignment/>
    </xf>
    <xf numFmtId="193" fontId="23" fillId="35" borderId="0" xfId="0" applyNumberFormat="1" applyFont="1" applyFill="1" applyAlignment="1">
      <alignment/>
    </xf>
    <xf numFmtId="187" fontId="23" fillId="0" borderId="0" xfId="0" applyNumberFormat="1" applyFont="1" applyFill="1" applyAlignment="1">
      <alignment/>
    </xf>
    <xf numFmtId="188" fontId="23" fillId="0" borderId="0" xfId="0" applyNumberFormat="1" applyFont="1" applyAlignment="1">
      <alignment/>
    </xf>
    <xf numFmtId="193" fontId="23" fillId="0" borderId="0" xfId="0" applyNumberFormat="1" applyFont="1" applyAlignment="1">
      <alignment/>
    </xf>
    <xf numFmtId="188" fontId="5" fillId="0" borderId="10" xfId="62" applyNumberFormat="1" applyFont="1" applyFill="1" applyBorder="1" applyAlignment="1">
      <alignment wrapText="1"/>
    </xf>
    <xf numFmtId="188" fontId="8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188" fontId="25" fillId="0" borderId="10" xfId="62" applyNumberFormat="1" applyFont="1" applyFill="1" applyBorder="1" applyAlignment="1">
      <alignment wrapText="1"/>
    </xf>
    <xf numFmtId="188" fontId="26" fillId="0" borderId="10" xfId="62" applyNumberFormat="1" applyFont="1" applyFill="1" applyBorder="1" applyAlignment="1">
      <alignment wrapText="1"/>
    </xf>
    <xf numFmtId="188" fontId="25" fillId="0" borderId="10" xfId="62" applyNumberFormat="1" applyFont="1" applyBorder="1" applyAlignment="1">
      <alignment wrapText="1"/>
    </xf>
    <xf numFmtId="188" fontId="26" fillId="0" borderId="10" xfId="62" applyNumberFormat="1" applyFont="1" applyBorder="1" applyAlignment="1">
      <alignment wrapText="1"/>
    </xf>
    <xf numFmtId="9" fontId="25" fillId="33" borderId="10" xfId="59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28" fillId="34" borderId="10" xfId="0" applyFont="1" applyFill="1" applyBorder="1" applyAlignment="1">
      <alignment horizontal="center" vertical="center" wrapText="1"/>
    </xf>
    <xf numFmtId="179" fontId="27" fillId="0" borderId="10" xfId="62" applyFont="1" applyBorder="1" applyAlignment="1">
      <alignment/>
    </xf>
    <xf numFmtId="179" fontId="7" fillId="0" borderId="10" xfId="62" applyFont="1" applyFill="1" applyBorder="1" applyAlignment="1">
      <alignment wrapText="1"/>
    </xf>
    <xf numFmtId="187" fontId="25" fillId="33" borderId="10" xfId="0" applyNumberFormat="1" applyFont="1" applyFill="1" applyBorder="1" applyAlignment="1">
      <alignment/>
    </xf>
    <xf numFmtId="188" fontId="8" fillId="33" borderId="10" xfId="62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188" fontId="0" fillId="38" borderId="10" xfId="62" applyNumberFormat="1" applyFont="1" applyFill="1" applyBorder="1" applyAlignment="1">
      <alignment/>
    </xf>
    <xf numFmtId="188" fontId="2" fillId="38" borderId="10" xfId="62" applyNumberFormat="1" applyFont="1" applyFill="1" applyBorder="1" applyAlignment="1">
      <alignment horizontal="right"/>
    </xf>
    <xf numFmtId="179" fontId="8" fillId="38" borderId="10" xfId="62" applyFont="1" applyFill="1" applyBorder="1" applyAlignment="1">
      <alignment/>
    </xf>
    <xf numFmtId="179" fontId="0" fillId="38" borderId="0" xfId="62" applyFont="1" applyFill="1" applyBorder="1" applyAlignment="1">
      <alignment/>
    </xf>
    <xf numFmtId="179" fontId="4" fillId="38" borderId="10" xfId="62" applyFont="1" applyFill="1" applyBorder="1" applyAlignment="1">
      <alignment horizontal="center"/>
    </xf>
    <xf numFmtId="179" fontId="0" fillId="38" borderId="10" xfId="62" applyFont="1" applyFill="1" applyBorder="1" applyAlignment="1">
      <alignment horizontal="center"/>
    </xf>
    <xf numFmtId="179" fontId="0" fillId="38" borderId="10" xfId="62" applyFont="1" applyFill="1" applyBorder="1" applyAlignment="1">
      <alignment/>
    </xf>
    <xf numFmtId="179" fontId="0" fillId="38" borderId="10" xfId="62" applyFont="1" applyFill="1" applyBorder="1" applyAlignment="1">
      <alignment/>
    </xf>
    <xf numFmtId="179" fontId="4" fillId="38" borderId="10" xfId="62" applyFont="1" applyFill="1" applyBorder="1" applyAlignment="1">
      <alignment/>
    </xf>
    <xf numFmtId="179" fontId="0" fillId="38" borderId="10" xfId="62" applyFont="1" applyFill="1" applyBorder="1" applyAlignment="1">
      <alignment wrapText="1"/>
    </xf>
    <xf numFmtId="179" fontId="4" fillId="38" borderId="10" xfId="62" applyFont="1" applyFill="1" applyBorder="1" applyAlignment="1">
      <alignment wrapText="1"/>
    </xf>
    <xf numFmtId="179" fontId="0" fillId="38" borderId="10" xfId="62" applyFont="1" applyFill="1" applyBorder="1" applyAlignment="1">
      <alignment wrapText="1"/>
    </xf>
    <xf numFmtId="179" fontId="0" fillId="38" borderId="15" xfId="62" applyFont="1" applyFill="1" applyBorder="1" applyAlignment="1">
      <alignment/>
    </xf>
    <xf numFmtId="179" fontId="4" fillId="38" borderId="0" xfId="62" applyFont="1" applyFill="1" applyBorder="1" applyAlignment="1">
      <alignment/>
    </xf>
    <xf numFmtId="179" fontId="7" fillId="38" borderId="0" xfId="62" applyFont="1" applyFill="1" applyBorder="1" applyAlignment="1">
      <alignment/>
    </xf>
    <xf numFmtId="179" fontId="16" fillId="38" borderId="0" xfId="62" applyFont="1" applyFill="1" applyBorder="1" applyAlignment="1">
      <alignment/>
    </xf>
    <xf numFmtId="179" fontId="0" fillId="38" borderId="14" xfId="62" applyFont="1" applyFill="1" applyBorder="1" applyAlignment="1">
      <alignment/>
    </xf>
    <xf numFmtId="179" fontId="0" fillId="38" borderId="0" xfId="62" applyFont="1" applyFill="1" applyAlignment="1">
      <alignment/>
    </xf>
    <xf numFmtId="179" fontId="5" fillId="38" borderId="0" xfId="62" applyFont="1" applyFill="1" applyAlignment="1">
      <alignment/>
    </xf>
    <xf numFmtId="0" fontId="5" fillId="38" borderId="0" xfId="0" applyFont="1" applyFill="1" applyAlignment="1">
      <alignment/>
    </xf>
    <xf numFmtId="188" fontId="4" fillId="37" borderId="10" xfId="62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188" fontId="14" fillId="36" borderId="10" xfId="62" applyNumberFormat="1" applyFont="1" applyFill="1" applyBorder="1" applyAlignment="1">
      <alignment wrapText="1"/>
    </xf>
    <xf numFmtId="179" fontId="20" fillId="36" borderId="10" xfId="62" applyFont="1" applyFill="1" applyBorder="1" applyAlignment="1">
      <alignment/>
    </xf>
    <xf numFmtId="187" fontId="25" fillId="37" borderId="10" xfId="0" applyNumberFormat="1" applyFont="1" applyFill="1" applyBorder="1" applyAlignment="1">
      <alignment/>
    </xf>
    <xf numFmtId="187" fontId="14" fillId="37" borderId="10" xfId="0" applyNumberFormat="1" applyFont="1" applyFill="1" applyBorder="1" applyAlignment="1">
      <alignment/>
    </xf>
    <xf numFmtId="187" fontId="14" fillId="40" borderId="10" xfId="0" applyNumberFormat="1" applyFont="1" applyFill="1" applyBorder="1" applyAlignment="1">
      <alignment/>
    </xf>
    <xf numFmtId="187" fontId="25" fillId="40" borderId="10" xfId="0" applyNumberFormat="1" applyFont="1" applyFill="1" applyBorder="1" applyAlignment="1">
      <alignment/>
    </xf>
    <xf numFmtId="179" fontId="7" fillId="40" borderId="10" xfId="62" applyFont="1" applyFill="1" applyBorder="1" applyAlignment="1">
      <alignment horizontal="center"/>
    </xf>
    <xf numFmtId="0" fontId="2" fillId="0" borderId="20" xfId="53" applyFont="1" applyFill="1" applyBorder="1" applyAlignment="1">
      <alignment horizontal="right" wrapText="1"/>
      <protection/>
    </xf>
    <xf numFmtId="179" fontId="2" fillId="38" borderId="20" xfId="62" applyFont="1" applyFill="1" applyBorder="1" applyAlignment="1">
      <alignment horizontal="right"/>
    </xf>
    <xf numFmtId="0" fontId="8" fillId="33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14" fillId="41" borderId="10" xfId="0" applyFont="1" applyFill="1" applyBorder="1" applyAlignment="1">
      <alignment horizontal="center" wrapText="1"/>
    </xf>
    <xf numFmtId="188" fontId="23" fillId="42" borderId="10" xfId="62" applyNumberFormat="1" applyFont="1" applyFill="1" applyBorder="1" applyAlignment="1">
      <alignment wrapText="1"/>
    </xf>
    <xf numFmtId="179" fontId="0" fillId="0" borderId="10" xfId="62" applyFont="1" applyFill="1" applyBorder="1" applyAlignment="1">
      <alignment wrapText="1"/>
    </xf>
    <xf numFmtId="188" fontId="0" fillId="0" borderId="10" xfId="62" applyNumberFormat="1" applyFont="1" applyFill="1" applyBorder="1" applyAlignment="1">
      <alignment wrapText="1"/>
    </xf>
    <xf numFmtId="188" fontId="0" fillId="0" borderId="10" xfId="62" applyNumberFormat="1" applyFont="1" applyFill="1" applyBorder="1" applyAlignment="1">
      <alignment/>
    </xf>
    <xf numFmtId="179" fontId="0" fillId="0" borderId="10" xfId="62" applyFont="1" applyFill="1" applyBorder="1" applyAlignment="1">
      <alignment/>
    </xf>
    <xf numFmtId="179" fontId="0" fillId="0" borderId="0" xfId="62" applyFont="1" applyFill="1" applyBorder="1" applyAlignment="1">
      <alignment/>
    </xf>
    <xf numFmtId="179" fontId="2" fillId="0" borderId="10" xfId="62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79" fontId="18" fillId="36" borderId="10" xfId="62" applyFont="1" applyFill="1" applyBorder="1" applyAlignment="1">
      <alignment wrapText="1"/>
    </xf>
    <xf numFmtId="179" fontId="18" fillId="33" borderId="10" xfId="62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20" fillId="33" borderId="0" xfId="0" applyFont="1" applyFill="1" applyBorder="1" applyAlignment="1">
      <alignment/>
    </xf>
    <xf numFmtId="188" fontId="26" fillId="38" borderId="10" xfId="62" applyNumberFormat="1" applyFont="1" applyFill="1" applyBorder="1" applyAlignment="1">
      <alignment wrapText="1"/>
    </xf>
    <xf numFmtId="188" fontId="26" fillId="0" borderId="10" xfId="62" applyNumberFormat="1" applyFont="1" applyFill="1" applyBorder="1" applyAlignment="1">
      <alignment wrapText="1"/>
    </xf>
    <xf numFmtId="188" fontId="25" fillId="36" borderId="10" xfId="62" applyNumberFormat="1" applyFont="1" applyFill="1" applyBorder="1" applyAlignment="1">
      <alignment wrapText="1"/>
    </xf>
    <xf numFmtId="188" fontId="25" fillId="0" borderId="10" xfId="62" applyNumberFormat="1" applyFont="1" applyFill="1" applyBorder="1" applyAlignment="1">
      <alignment wrapText="1"/>
    </xf>
    <xf numFmtId="188" fontId="25" fillId="0" borderId="10" xfId="62" applyNumberFormat="1" applyFont="1" applyFill="1" applyBorder="1" applyAlignment="1">
      <alignment/>
    </xf>
    <xf numFmtId="0" fontId="0" fillId="0" borderId="10" xfId="0" applyBorder="1" applyAlignment="1">
      <alignment/>
    </xf>
    <xf numFmtId="0" fontId="9" fillId="43" borderId="10" xfId="0" applyFont="1" applyFill="1" applyBorder="1" applyAlignment="1">
      <alignment horizontal="left"/>
    </xf>
    <xf numFmtId="0" fontId="9" fillId="43" borderId="10" xfId="0" applyFont="1" applyFill="1" applyBorder="1" applyAlignment="1">
      <alignment horizontal="center"/>
    </xf>
    <xf numFmtId="188" fontId="8" fillId="43" borderId="10" xfId="0" applyNumberFormat="1" applyFont="1" applyFill="1" applyBorder="1" applyAlignment="1">
      <alignment/>
    </xf>
    <xf numFmtId="0" fontId="0" fillId="43" borderId="10" xfId="0" applyFill="1" applyBorder="1" applyAlignment="1">
      <alignment/>
    </xf>
    <xf numFmtId="0" fontId="17" fillId="38" borderId="10" xfId="0" applyFont="1" applyFill="1" applyBorder="1" applyAlignment="1">
      <alignment horizontal="center" vertical="center" wrapText="1"/>
    </xf>
    <xf numFmtId="0" fontId="4" fillId="38" borderId="10" xfId="54" applyFont="1" applyFill="1" applyBorder="1" applyAlignment="1">
      <alignment horizontal="center" vertical="center" wrapText="1"/>
      <protection/>
    </xf>
    <xf numFmtId="49" fontId="4" fillId="38" borderId="10" xfId="54" applyNumberFormat="1" applyFont="1" applyFill="1" applyBorder="1" applyAlignment="1">
      <alignment horizontal="center" vertical="center" wrapText="1"/>
      <protection/>
    </xf>
    <xf numFmtId="3" fontId="4" fillId="38" borderId="10" xfId="54" applyNumberFormat="1" applyFont="1" applyFill="1" applyBorder="1" applyAlignment="1">
      <alignment horizontal="center" vertical="center" wrapText="1"/>
      <protection/>
    </xf>
    <xf numFmtId="0" fontId="0" fillId="38" borderId="0" xfId="0" applyFill="1" applyAlignment="1">
      <alignment/>
    </xf>
    <xf numFmtId="179" fontId="0" fillId="0" borderId="10" xfId="0" applyNumberFormat="1" applyBorder="1" applyAlignment="1">
      <alignment/>
    </xf>
    <xf numFmtId="0" fontId="17" fillId="43" borderId="10" xfId="0" applyFont="1" applyFill="1" applyBorder="1" applyAlignment="1">
      <alignment horizontal="center" vertical="center" wrapText="1"/>
    </xf>
    <xf numFmtId="0" fontId="20" fillId="43" borderId="22" xfId="0" applyFont="1" applyFill="1" applyBorder="1" applyAlignment="1">
      <alignment horizontal="center" vertical="center" wrapText="1"/>
    </xf>
    <xf numFmtId="0" fontId="21" fillId="43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33" borderId="24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33" fillId="33" borderId="0" xfId="0" applyFont="1" applyFill="1" applyAlignment="1">
      <alignment/>
    </xf>
    <xf numFmtId="0" fontId="32" fillId="0" borderId="24" xfId="0" applyFont="1" applyBorder="1" applyAlignment="1">
      <alignment wrapText="1"/>
    </xf>
    <xf numFmtId="3" fontId="35" fillId="0" borderId="10" xfId="0" applyNumberFormat="1" applyFont="1" applyFill="1" applyBorder="1" applyAlignment="1">
      <alignment horizontal="center"/>
    </xf>
    <xf numFmtId="3" fontId="33" fillId="0" borderId="10" xfId="0" applyNumberFormat="1" applyFont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3" fillId="33" borderId="24" xfId="0" applyFont="1" applyFill="1" applyBorder="1" applyAlignment="1">
      <alignment wrapText="1"/>
    </xf>
    <xf numFmtId="3" fontId="35" fillId="33" borderId="10" xfId="0" applyNumberFormat="1" applyFont="1" applyFill="1" applyBorder="1" applyAlignment="1">
      <alignment horizontal="center"/>
    </xf>
    <xf numFmtId="3" fontId="33" fillId="33" borderId="10" xfId="0" applyNumberFormat="1" applyFont="1" applyFill="1" applyBorder="1" applyAlignment="1">
      <alignment/>
    </xf>
    <xf numFmtId="3" fontId="35" fillId="33" borderId="11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wrapText="1"/>
    </xf>
    <xf numFmtId="3" fontId="33" fillId="0" borderId="1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3" fillId="33" borderId="24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2" fillId="35" borderId="24" xfId="0" applyFont="1" applyFill="1" applyBorder="1" applyAlignment="1">
      <alignment wrapText="1"/>
    </xf>
    <xf numFmtId="3" fontId="35" fillId="35" borderId="10" xfId="0" applyNumberFormat="1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36" fillId="0" borderId="24" xfId="0" applyFont="1" applyBorder="1" applyAlignment="1">
      <alignment wrapText="1"/>
    </xf>
    <xf numFmtId="3" fontId="37" fillId="0" borderId="10" xfId="0" applyNumberFormat="1" applyFont="1" applyFill="1" applyBorder="1" applyAlignment="1">
      <alignment horizontal="center"/>
    </xf>
    <xf numFmtId="3" fontId="37" fillId="0" borderId="11" xfId="0" applyNumberFormat="1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3" fillId="0" borderId="24" xfId="0" applyFont="1" applyBorder="1" applyAlignment="1">
      <alignment wrapText="1"/>
    </xf>
    <xf numFmtId="9" fontId="35" fillId="0" borderId="10" xfId="0" applyNumberFormat="1" applyFont="1" applyFill="1" applyBorder="1" applyAlignment="1">
      <alignment horizontal="center"/>
    </xf>
    <xf numFmtId="9" fontId="35" fillId="0" borderId="11" xfId="0" applyNumberFormat="1" applyFont="1" applyFill="1" applyBorder="1" applyAlignment="1">
      <alignment horizontal="center"/>
    </xf>
    <xf numFmtId="0" fontId="38" fillId="0" borderId="24" xfId="0" applyFont="1" applyBorder="1" applyAlignment="1">
      <alignment wrapText="1"/>
    </xf>
    <xf numFmtId="0" fontId="32" fillId="0" borderId="25" xfId="0" applyFont="1" applyBorder="1" applyAlignment="1">
      <alignment wrapText="1"/>
    </xf>
    <xf numFmtId="190" fontId="32" fillId="0" borderId="26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3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 horizontal="center"/>
    </xf>
    <xf numFmtId="0" fontId="39" fillId="38" borderId="24" xfId="0" applyFont="1" applyFill="1" applyBorder="1" applyAlignment="1">
      <alignment vertical="center" wrapText="1"/>
    </xf>
    <xf numFmtId="0" fontId="40" fillId="38" borderId="24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79" fontId="33" fillId="0" borderId="10" xfId="62" applyFont="1" applyFill="1" applyBorder="1" applyAlignment="1">
      <alignment horizontal="center"/>
    </xf>
    <xf numFmtId="179" fontId="41" fillId="0" borderId="10" xfId="62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0" fontId="33" fillId="0" borderId="28" xfId="0" applyFont="1" applyBorder="1" applyAlignment="1">
      <alignment horizontal="center" vertical="center"/>
    </xf>
    <xf numFmtId="3" fontId="39" fillId="36" borderId="21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39" fillId="0" borderId="11" xfId="0" applyNumberFormat="1" applyFont="1" applyBorder="1" applyAlignment="1">
      <alignment horizontal="center"/>
    </xf>
    <xf numFmtId="3" fontId="33" fillId="0" borderId="0" xfId="0" applyNumberFormat="1" applyFont="1" applyAlignment="1">
      <alignment/>
    </xf>
    <xf numFmtId="0" fontId="33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 textRotation="90" wrapText="1"/>
    </xf>
    <xf numFmtId="3" fontId="20" fillId="0" borderId="0" xfId="0" applyNumberFormat="1" applyFont="1" applyAlignment="1">
      <alignment/>
    </xf>
    <xf numFmtId="179" fontId="29" fillId="38" borderId="10" xfId="62" applyFont="1" applyFill="1" applyBorder="1" applyAlignment="1">
      <alignment horizontal="right"/>
    </xf>
    <xf numFmtId="49" fontId="14" fillId="37" borderId="27" xfId="62" applyNumberFormat="1" applyFont="1" applyFill="1" applyBorder="1" applyAlignment="1">
      <alignment horizontal="center" wrapText="1"/>
    </xf>
    <xf numFmtId="188" fontId="0" fillId="0" borderId="0" xfId="0" applyNumberFormat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179" fontId="4" fillId="38" borderId="15" xfId="62" applyFont="1" applyFill="1" applyBorder="1" applyAlignment="1">
      <alignment horizontal="center" wrapText="1"/>
    </xf>
    <xf numFmtId="179" fontId="4" fillId="38" borderId="21" xfId="62" applyFont="1" applyFill="1" applyBorder="1" applyAlignment="1">
      <alignment horizontal="center" wrapText="1"/>
    </xf>
    <xf numFmtId="179" fontId="4" fillId="33" borderId="15" xfId="62" applyFont="1" applyFill="1" applyBorder="1" applyAlignment="1">
      <alignment horizontal="center" wrapText="1"/>
    </xf>
    <xf numFmtId="179" fontId="4" fillId="33" borderId="21" xfId="62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33" borderId="15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41" borderId="10" xfId="0" applyFont="1" applyFill="1" applyBorder="1" applyAlignment="1">
      <alignment horizontal="center" wrapText="1"/>
    </xf>
    <xf numFmtId="49" fontId="14" fillId="37" borderId="11" xfId="62" applyNumberFormat="1" applyFont="1" applyFill="1" applyBorder="1" applyAlignment="1">
      <alignment horizontal="center" wrapText="1"/>
    </xf>
    <xf numFmtId="49" fontId="14" fillId="37" borderId="27" xfId="62" applyNumberFormat="1" applyFont="1" applyFill="1" applyBorder="1" applyAlignment="1">
      <alignment horizontal="center" wrapText="1"/>
    </xf>
    <xf numFmtId="49" fontId="14" fillId="37" borderId="16" xfId="62" applyNumberFormat="1" applyFont="1" applyFill="1" applyBorder="1" applyAlignment="1">
      <alignment horizontal="center" wrapText="1"/>
    </xf>
    <xf numFmtId="0" fontId="14" fillId="41" borderId="10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 wrapText="1"/>
    </xf>
    <xf numFmtId="0" fontId="14" fillId="41" borderId="27" xfId="0" applyFont="1" applyFill="1" applyBorder="1" applyAlignment="1">
      <alignment horizontal="center" wrapText="1"/>
    </xf>
    <xf numFmtId="0" fontId="14" fillId="41" borderId="16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distributed"/>
    </xf>
    <xf numFmtId="0" fontId="14" fillId="33" borderId="27" xfId="0" applyFont="1" applyFill="1" applyBorder="1" applyAlignment="1">
      <alignment horizontal="center" vertical="distributed"/>
    </xf>
    <xf numFmtId="0" fontId="14" fillId="33" borderId="16" xfId="0" applyFont="1" applyFill="1" applyBorder="1" applyAlignment="1">
      <alignment horizontal="center" vertical="distributed"/>
    </xf>
    <xf numFmtId="0" fontId="14" fillId="3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178" fontId="14" fillId="33" borderId="10" xfId="43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 wrapText="1"/>
    </xf>
    <xf numFmtId="0" fontId="14" fillId="41" borderId="27" xfId="0" applyFont="1" applyFill="1" applyBorder="1" applyAlignment="1">
      <alignment horizontal="center" wrapText="1"/>
    </xf>
    <xf numFmtId="0" fontId="14" fillId="41" borderId="16" xfId="0" applyFont="1" applyFill="1" applyBorder="1" applyAlignment="1">
      <alignment horizontal="center" wrapText="1"/>
    </xf>
    <xf numFmtId="0" fontId="14" fillId="41" borderId="10" xfId="0" applyFont="1" applyFill="1" applyBorder="1" applyAlignment="1">
      <alignment horizontal="center" wrapText="1"/>
    </xf>
    <xf numFmtId="0" fontId="14" fillId="44" borderId="10" xfId="0" applyFont="1" applyFill="1" applyBorder="1" applyAlignment="1">
      <alignment horizontal="center" wrapText="1"/>
    </xf>
    <xf numFmtId="49" fontId="25" fillId="37" borderId="11" xfId="62" applyNumberFormat="1" applyFont="1" applyFill="1" applyBorder="1" applyAlignment="1">
      <alignment horizontal="center" wrapText="1"/>
    </xf>
    <xf numFmtId="49" fontId="25" fillId="37" borderId="27" xfId="62" applyNumberFormat="1" applyFont="1" applyFill="1" applyBorder="1" applyAlignment="1">
      <alignment horizontal="center" wrapText="1"/>
    </xf>
    <xf numFmtId="49" fontId="25" fillId="37" borderId="16" xfId="62" applyNumberFormat="1" applyFont="1" applyFill="1" applyBorder="1" applyAlignment="1">
      <alignment horizontal="center" wrapText="1"/>
    </xf>
    <xf numFmtId="49" fontId="14" fillId="37" borderId="11" xfId="0" applyNumberFormat="1" applyFont="1" applyFill="1" applyBorder="1" applyAlignment="1">
      <alignment horizontal="center" wrapText="1"/>
    </xf>
    <xf numFmtId="49" fontId="14" fillId="37" borderId="27" xfId="0" applyNumberFormat="1" applyFont="1" applyFill="1" applyBorder="1" applyAlignment="1">
      <alignment horizontal="center" wrapText="1"/>
    </xf>
    <xf numFmtId="49" fontId="14" fillId="37" borderId="16" xfId="0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7" borderId="11" xfId="0" applyFont="1" applyFill="1" applyBorder="1" applyAlignment="1">
      <alignment horizontal="center" wrapText="1"/>
    </xf>
    <xf numFmtId="0" fontId="14" fillId="37" borderId="27" xfId="0" applyFont="1" applyFill="1" applyBorder="1" applyAlignment="1">
      <alignment horizontal="center" wrapText="1"/>
    </xf>
    <xf numFmtId="0" fontId="14" fillId="37" borderId="16" xfId="0" applyFont="1" applyFill="1" applyBorder="1" applyAlignment="1">
      <alignment horizontal="center" wrapText="1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27" xfId="0" applyFont="1" applyFill="1" applyBorder="1" applyAlignment="1">
      <alignment horizontal="center" vertical="center" wrapText="1"/>
    </xf>
    <xf numFmtId="0" fontId="17" fillId="41" borderId="16" xfId="0" applyFont="1" applyFill="1" applyBorder="1" applyAlignment="1">
      <alignment horizontal="center" vertical="center" wrapText="1"/>
    </xf>
    <xf numFmtId="0" fontId="17" fillId="44" borderId="11" xfId="0" applyFont="1" applyFill="1" applyBorder="1" applyAlignment="1">
      <alignment horizontal="center" vertical="center" wrapText="1"/>
    </xf>
    <xf numFmtId="0" fontId="17" fillId="44" borderId="27" xfId="0" applyFont="1" applyFill="1" applyBorder="1" applyAlignment="1">
      <alignment horizontal="center" vertical="center" wrapText="1"/>
    </xf>
    <xf numFmtId="0" fontId="17" fillId="44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7" fillId="43" borderId="10" xfId="0" applyFont="1" applyFill="1" applyBorder="1" applyAlignment="1">
      <alignment horizontal="center" vertical="center" wrapText="1"/>
    </xf>
    <xf numFmtId="0" fontId="4" fillId="43" borderId="10" xfId="54" applyFont="1" applyFill="1" applyBorder="1" applyAlignment="1">
      <alignment horizontal="center" vertical="center" wrapText="1"/>
      <protection/>
    </xf>
    <xf numFmtId="3" fontId="4" fillId="43" borderId="10" xfId="54" applyNumberFormat="1" applyFont="1" applyFill="1" applyBorder="1" applyAlignment="1">
      <alignment horizontal="center" vertical="center" wrapText="1"/>
      <protection/>
    </xf>
    <xf numFmtId="49" fontId="4" fillId="43" borderId="10" xfId="54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3" fillId="0" borderId="3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 wrapText="1" shrinkToFit="1"/>
    </xf>
    <xf numFmtId="0" fontId="33" fillId="0" borderId="2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бивка прогноза 2006" xfId="53"/>
    <cellStyle name="Обычный_Расчет норматива по МО на 2008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gubaeva\&#1052;&#1086;&#1080;%20&#1076;&#1086;&#1082;&#1091;&#1084;&#1077;&#1085;&#1090;&#1099;\&#1041;&#1102;&#1076;&#1078;&#1077;&#1090;%20&#1052;&#1054;%20&#1085;&#1072;%202008%20&#1075;\&#1082;&#1086;&#1088;&#1088;&#1077;&#1082;&#1090;&#1080;&#1088;&#1086;&#1074;&#1082;&#1072;%20&#1073;&#1102;&#1076;&#1078;&#1077;&#1090;&#1072;%2027.03.2008\&#1082;&#1086;&#1088;&#1088;&#1077;&#1082;&#1090;&#1080;&#1088;&#1086;&#1074;&#1082;&#1072;%20&#1073;&#1102;&#1076;&#1078;&#1077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0;&#1091;&#1083;&#1103;&#1085;&#1076;&#1072;\&#1056;&#1072;&#1073;&#1086;&#1095;&#1080;&#1081;%20&#1089;&#1090;&#1086;&#1083;\&#1048;&#1089;&#1087;&#1086;&#1083;&#1085;&#1077;&#1085;&#1080;&#1077;%20&#1079;&#1072;%201%20&#1087;&#1086;&#1083;&#1091;&#1075;&#1086;&#1076;&#1080;&#1077;\&#1050;&#1086;&#1087;&#1080;&#1103;%20&#1048;&#1089;&#1087;&#1086;&#1083;&#1085;&#1077;&#1085;&#1080;&#1077;%20&#1073;&#1102;&#1076;&#1078;&#1077;&#1090;&#1072;%20&#1079;&#1072;%201%20&#1087;&#1086;&#1083;&#1091;&#1075;&#1086;&#1076;&#1080;&#1077;%20%20200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"/>
      <sheetName val="прил_2"/>
      <sheetName val="прил_3"/>
      <sheetName val="прил_4"/>
      <sheetName val="свод затрат_5"/>
      <sheetName val="прил_6"/>
      <sheetName val="прил_7"/>
      <sheetName val="прил_8"/>
    </sheetNames>
    <sheetDataSet>
      <sheetData sheetId="0">
        <row r="36">
          <cell r="D36">
            <v>21927</v>
          </cell>
        </row>
        <row r="41">
          <cell r="D41">
            <v>1533.1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"/>
      <sheetName val="прил_2"/>
      <sheetName val="прил_3"/>
      <sheetName val="прил_4"/>
      <sheetName val="свод затрат_5"/>
      <sheetName val="свод затрат_5 (2)"/>
      <sheetName val="прил_6"/>
      <sheetName val="прил_7"/>
      <sheetName val="прил_8"/>
      <sheetName val="прил_9"/>
    </sheetNames>
    <sheetDataSet>
      <sheetData sheetId="5">
        <row r="13">
          <cell r="BN13">
            <v>188124.2</v>
          </cell>
          <cell r="BO13">
            <v>96203</v>
          </cell>
        </row>
        <row r="15">
          <cell r="BN15">
            <v>49000.7632</v>
          </cell>
          <cell r="BO15">
            <v>24762.5</v>
          </cell>
        </row>
        <row r="46">
          <cell r="BN46">
            <v>431294.6632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722"/>
  <sheetViews>
    <sheetView view="pageBreakPreview" zoomScale="60" zoomScaleNormal="75" zoomScalePageLayoutView="0" workbookViewId="0" topLeftCell="A1">
      <pane xSplit="2" ySplit="9" topLeftCell="C5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26" sqref="B26"/>
    </sheetView>
  </sheetViews>
  <sheetFormatPr defaultColWidth="9.140625" defaultRowHeight="12.75"/>
  <cols>
    <col min="1" max="1" width="52.421875" style="0" customWidth="1"/>
    <col min="2" max="2" width="28.7109375" style="21" customWidth="1"/>
    <col min="3" max="3" width="20.140625" style="22" bestFit="1" customWidth="1"/>
    <col min="4" max="4" width="20.140625" style="332" bestFit="1" customWidth="1"/>
    <col min="5" max="5" width="20.140625" style="22" bestFit="1" customWidth="1"/>
  </cols>
  <sheetData>
    <row r="1" spans="1:5" ht="12.75">
      <c r="A1" s="29"/>
      <c r="B1" t="s">
        <v>1014</v>
      </c>
      <c r="C1" s="29"/>
      <c r="D1" s="311"/>
      <c r="E1" s="29"/>
    </row>
    <row r="2" spans="1:5" ht="12.75">
      <c r="A2" s="29"/>
      <c r="B2" t="s">
        <v>1282</v>
      </c>
      <c r="C2" s="29"/>
      <c r="D2" s="311"/>
      <c r="E2" s="29"/>
    </row>
    <row r="3" spans="1:5" ht="12.75">
      <c r="A3" s="29"/>
      <c r="B3" t="s">
        <v>623</v>
      </c>
      <c r="C3" s="29"/>
      <c r="D3" s="311"/>
      <c r="E3" s="29"/>
    </row>
    <row r="4" spans="1:5" ht="12.75">
      <c r="A4" s="29"/>
      <c r="B4" t="s">
        <v>624</v>
      </c>
      <c r="C4" s="29"/>
      <c r="D4" s="311"/>
      <c r="E4" s="29"/>
    </row>
    <row r="5" spans="1:5" ht="12.75">
      <c r="A5" s="29"/>
      <c r="B5" t="s">
        <v>1283</v>
      </c>
      <c r="C5" s="29"/>
      <c r="D5" s="311"/>
      <c r="E5" s="29"/>
    </row>
    <row r="6" spans="1:5" ht="12.75">
      <c r="A6" s="29"/>
      <c r="B6" s="76"/>
      <c r="C6" s="66"/>
      <c r="D6" s="312"/>
      <c r="E6" s="66"/>
    </row>
    <row r="7" spans="1:5" ht="12.75">
      <c r="A7" s="55" t="s">
        <v>100</v>
      </c>
      <c r="B7" s="78"/>
      <c r="C7" s="66" t="s">
        <v>317</v>
      </c>
      <c r="D7" s="312" t="s">
        <v>317</v>
      </c>
      <c r="E7" s="66" t="s">
        <v>317</v>
      </c>
    </row>
    <row r="8" spans="1:5" s="73" customFormat="1" ht="20.25" customHeight="1">
      <c r="A8" s="457" t="s">
        <v>958</v>
      </c>
      <c r="B8" s="466" t="s">
        <v>319</v>
      </c>
      <c r="C8" s="457" t="s">
        <v>101</v>
      </c>
      <c r="D8" s="457" t="s">
        <v>213</v>
      </c>
      <c r="E8" s="457" t="s">
        <v>102</v>
      </c>
    </row>
    <row r="9" spans="1:5" s="73" customFormat="1" ht="24" customHeight="1">
      <c r="A9" s="467"/>
      <c r="B9" s="466"/>
      <c r="C9" s="458"/>
      <c r="D9" s="458"/>
      <c r="E9" s="458"/>
    </row>
    <row r="10" spans="1:5" s="24" customFormat="1" ht="12.75">
      <c r="A10" s="23" t="s">
        <v>960</v>
      </c>
      <c r="B10" s="79"/>
      <c r="C10" s="80">
        <f>C11+C12</f>
        <v>102829</v>
      </c>
      <c r="D10" s="80">
        <f>D11+D12</f>
        <v>109287</v>
      </c>
      <c r="E10" s="80">
        <f>E11+E12</f>
        <v>115957</v>
      </c>
    </row>
    <row r="11" spans="1:5" s="66" customFormat="1" ht="12.75">
      <c r="A11" s="25" t="s">
        <v>320</v>
      </c>
      <c r="B11" s="25" t="s">
        <v>321</v>
      </c>
      <c r="C11" s="81">
        <v>90929</v>
      </c>
      <c r="D11" s="313">
        <v>94687</v>
      </c>
      <c r="E11" s="81">
        <v>98857</v>
      </c>
    </row>
    <row r="12" spans="1:5" s="66" customFormat="1" ht="12.75">
      <c r="A12" s="25" t="s">
        <v>961</v>
      </c>
      <c r="B12" s="25" t="s">
        <v>322</v>
      </c>
      <c r="C12" s="81">
        <v>11900</v>
      </c>
      <c r="D12" s="313">
        <v>14600</v>
      </c>
      <c r="E12" s="81">
        <v>17100</v>
      </c>
    </row>
    <row r="13" spans="1:5" s="66" customFormat="1" ht="25.5">
      <c r="A13" s="26" t="s">
        <v>323</v>
      </c>
      <c r="B13" s="25" t="s">
        <v>324</v>
      </c>
      <c r="C13" s="81">
        <v>7200</v>
      </c>
      <c r="D13" s="313">
        <v>9000</v>
      </c>
      <c r="E13" s="81">
        <v>10600</v>
      </c>
    </row>
    <row r="14" spans="1:5" s="66" customFormat="1" ht="25.5">
      <c r="A14" s="26" t="s">
        <v>325</v>
      </c>
      <c r="B14" s="25" t="s">
        <v>326</v>
      </c>
      <c r="C14" s="81">
        <v>3000</v>
      </c>
      <c r="D14" s="313">
        <v>3400</v>
      </c>
      <c r="E14" s="81">
        <v>3900</v>
      </c>
    </row>
    <row r="15" spans="1:5" s="66" customFormat="1" ht="12.75">
      <c r="A15" s="25" t="s">
        <v>33</v>
      </c>
      <c r="B15" s="25" t="s">
        <v>154</v>
      </c>
      <c r="C15" s="81">
        <v>1700</v>
      </c>
      <c r="D15" s="313">
        <v>2200</v>
      </c>
      <c r="E15" s="81">
        <v>2600</v>
      </c>
    </row>
    <row r="16" spans="1:5" s="24" customFormat="1" ht="12.75">
      <c r="A16" s="23" t="s">
        <v>962</v>
      </c>
      <c r="B16" s="23"/>
      <c r="C16" s="80">
        <f>SUM(C17:C25)</f>
        <v>16467</v>
      </c>
      <c r="D16" s="333">
        <f>SUM(D17:D25)</f>
        <v>18823</v>
      </c>
      <c r="E16" s="80">
        <f>SUM(E17:E25)</f>
        <v>21524</v>
      </c>
    </row>
    <row r="17" spans="1:5" s="66" customFormat="1" ht="12.75">
      <c r="A17" s="25" t="s">
        <v>327</v>
      </c>
      <c r="B17" s="25" t="s">
        <v>328</v>
      </c>
      <c r="C17" s="81">
        <v>1879</v>
      </c>
      <c r="D17" s="313">
        <v>1879</v>
      </c>
      <c r="E17" s="81">
        <v>1879</v>
      </c>
    </row>
    <row r="18" spans="1:5" s="66" customFormat="1" ht="25.5">
      <c r="A18" s="26" t="s">
        <v>612</v>
      </c>
      <c r="B18" s="25" t="s">
        <v>613</v>
      </c>
      <c r="C18" s="235">
        <v>40</v>
      </c>
      <c r="D18" s="313">
        <v>45</v>
      </c>
      <c r="E18" s="81">
        <v>60</v>
      </c>
    </row>
    <row r="19" spans="1:5" s="66" customFormat="1" ht="12.75">
      <c r="A19" s="26" t="s">
        <v>629</v>
      </c>
      <c r="B19" s="25" t="s">
        <v>155</v>
      </c>
      <c r="C19" s="235">
        <v>8000</v>
      </c>
      <c r="D19" s="313">
        <v>9155</v>
      </c>
      <c r="E19" s="81">
        <v>10370</v>
      </c>
    </row>
    <row r="20" spans="1:5" s="66" customFormat="1" ht="12" customHeight="1">
      <c r="A20" s="26" t="s">
        <v>630</v>
      </c>
      <c r="B20" s="25" t="s">
        <v>156</v>
      </c>
      <c r="C20" s="81">
        <v>60</v>
      </c>
      <c r="D20" s="313">
        <v>70</v>
      </c>
      <c r="E20" s="81">
        <v>80</v>
      </c>
    </row>
    <row r="21" spans="1:5" s="66" customFormat="1" ht="12.75">
      <c r="A21" s="26" t="s">
        <v>614</v>
      </c>
      <c r="B21" s="25" t="s">
        <v>1287</v>
      </c>
      <c r="C21" s="81">
        <v>1088</v>
      </c>
      <c r="D21" s="313">
        <v>1200</v>
      </c>
      <c r="E21" s="81">
        <v>1835</v>
      </c>
    </row>
    <row r="22" spans="1:5" s="66" customFormat="1" ht="12.75">
      <c r="A22" s="54" t="s">
        <v>785</v>
      </c>
      <c r="B22" s="25" t="s">
        <v>1288</v>
      </c>
      <c r="C22" s="81">
        <v>1500</v>
      </c>
      <c r="D22" s="313">
        <v>1700</v>
      </c>
      <c r="E22" s="81">
        <v>1900</v>
      </c>
    </row>
    <row r="23" spans="1:5" s="66" customFormat="1" ht="12.75">
      <c r="A23" s="25" t="s">
        <v>963</v>
      </c>
      <c r="B23" s="25" t="s">
        <v>1289</v>
      </c>
      <c r="C23" s="81">
        <v>3900</v>
      </c>
      <c r="D23" s="313">
        <v>4774</v>
      </c>
      <c r="E23" s="81">
        <v>5400</v>
      </c>
    </row>
    <row r="24" spans="1:5" s="66" customFormat="1" ht="12.75">
      <c r="A24" s="54" t="s">
        <v>786</v>
      </c>
      <c r="B24" s="25" t="s">
        <v>1290</v>
      </c>
      <c r="C24" s="81"/>
      <c r="D24" s="313"/>
      <c r="E24" s="81"/>
    </row>
    <row r="25" spans="1:5" s="66" customFormat="1" ht="12.75">
      <c r="A25" s="54"/>
      <c r="B25" s="25" t="s">
        <v>1291</v>
      </c>
      <c r="C25" s="81"/>
      <c r="D25" s="313"/>
      <c r="E25" s="81"/>
    </row>
    <row r="26" spans="1:5" s="24" customFormat="1" ht="12" customHeight="1">
      <c r="A26" s="27" t="s">
        <v>965</v>
      </c>
      <c r="B26" s="82"/>
      <c r="C26" s="83">
        <f>C16+C10</f>
        <v>119296</v>
      </c>
      <c r="D26" s="83">
        <f>D16+D10</f>
        <v>128110</v>
      </c>
      <c r="E26" s="83">
        <f>E16+E10</f>
        <v>137481</v>
      </c>
    </row>
    <row r="27" spans="1:5" s="24" customFormat="1" ht="25.5">
      <c r="A27" s="28" t="s">
        <v>966</v>
      </c>
      <c r="B27" s="23" t="s">
        <v>615</v>
      </c>
      <c r="C27" s="185">
        <f>C28+C33+C43</f>
        <v>377821.5</v>
      </c>
      <c r="D27" s="185">
        <f>D28+D33+D43</f>
        <v>351791.8</v>
      </c>
      <c r="E27" s="185">
        <f>E28+E33+E43</f>
        <v>345845.80000000005</v>
      </c>
    </row>
    <row r="28" spans="1:5" s="66" customFormat="1" ht="25.5">
      <c r="A28" s="84" t="s">
        <v>622</v>
      </c>
      <c r="B28" s="85" t="s">
        <v>1201</v>
      </c>
      <c r="C28" s="236">
        <f>SUM(C29:C32)</f>
        <v>106608</v>
      </c>
      <c r="D28" s="236">
        <f>SUM(D29:D32)</f>
        <v>86100</v>
      </c>
      <c r="E28" s="236">
        <f>SUM(E29:E32)</f>
        <v>86303</v>
      </c>
    </row>
    <row r="29" spans="1:5" s="66" customFormat="1" ht="12.75">
      <c r="A29" s="26" t="s">
        <v>622</v>
      </c>
      <c r="B29" s="25" t="s">
        <v>1200</v>
      </c>
      <c r="C29" s="237">
        <v>86100</v>
      </c>
      <c r="D29" s="237">
        <v>86100</v>
      </c>
      <c r="E29" s="237">
        <v>86303</v>
      </c>
    </row>
    <row r="30" spans="1:5" s="66" customFormat="1" ht="25.5">
      <c r="A30" s="26" t="s">
        <v>617</v>
      </c>
      <c r="B30" s="25" t="s">
        <v>1199</v>
      </c>
      <c r="C30" s="237">
        <v>20508</v>
      </c>
      <c r="D30" s="237"/>
      <c r="E30" s="237"/>
    </row>
    <row r="31" spans="1:5" s="66" customFormat="1" ht="38.25" hidden="1">
      <c r="A31" s="26" t="s">
        <v>30</v>
      </c>
      <c r="B31" s="25" t="s">
        <v>31</v>
      </c>
      <c r="C31" s="237"/>
      <c r="D31" s="237"/>
      <c r="E31" s="237"/>
    </row>
    <row r="32" spans="1:5" s="66" customFormat="1" ht="12.75" hidden="1">
      <c r="A32" s="26" t="s">
        <v>832</v>
      </c>
      <c r="B32" s="25" t="s">
        <v>833</v>
      </c>
      <c r="C32" s="237"/>
      <c r="D32" s="237"/>
      <c r="E32" s="237"/>
    </row>
    <row r="33" spans="1:5" s="66" customFormat="1" ht="25.5">
      <c r="A33" s="30" t="s">
        <v>618</v>
      </c>
      <c r="B33" s="23" t="s">
        <v>845</v>
      </c>
      <c r="C33" s="185">
        <f>SUM(C34:C42)</f>
        <v>245486.90000000002</v>
      </c>
      <c r="D33" s="185">
        <f>SUM(D34:D42)</f>
        <v>252009.2</v>
      </c>
      <c r="E33" s="185">
        <f>SUM(E34:E42)</f>
        <v>252505.90000000002</v>
      </c>
    </row>
    <row r="34" spans="1:5" s="66" customFormat="1" ht="79.5" customHeight="1">
      <c r="A34" s="26" t="s">
        <v>214</v>
      </c>
      <c r="B34" s="25" t="s">
        <v>1195</v>
      </c>
      <c r="C34" s="237">
        <v>183626</v>
      </c>
      <c r="D34" s="237">
        <v>187517</v>
      </c>
      <c r="E34" s="237">
        <v>187517</v>
      </c>
    </row>
    <row r="35" spans="1:5" s="66" customFormat="1" ht="12.75">
      <c r="A35" s="26" t="s">
        <v>846</v>
      </c>
      <c r="B35" s="25" t="s">
        <v>1195</v>
      </c>
      <c r="C35" s="237">
        <v>360.7</v>
      </c>
      <c r="D35" s="237">
        <v>376</v>
      </c>
      <c r="E35" s="237">
        <v>383</v>
      </c>
    </row>
    <row r="36" spans="1:5" s="66" customFormat="1" ht="12.75">
      <c r="A36" s="26" t="s">
        <v>847</v>
      </c>
      <c r="B36" s="25" t="s">
        <v>1195</v>
      </c>
      <c r="C36" s="237">
        <v>245.7</v>
      </c>
      <c r="D36" s="237">
        <v>245.7</v>
      </c>
      <c r="E36" s="237">
        <v>245.7</v>
      </c>
    </row>
    <row r="37" spans="1:5" s="66" customFormat="1" ht="12.75">
      <c r="A37" s="26" t="s">
        <v>627</v>
      </c>
      <c r="B37" s="25" t="s">
        <v>1198</v>
      </c>
      <c r="C37" s="237">
        <v>24490</v>
      </c>
      <c r="D37" s="237">
        <v>24977</v>
      </c>
      <c r="E37" s="237">
        <v>25471</v>
      </c>
    </row>
    <row r="38" spans="1:5" s="66" customFormat="1" ht="25.5">
      <c r="A38" s="26" t="s">
        <v>1143</v>
      </c>
      <c r="B38" s="25" t="s">
        <v>1197</v>
      </c>
      <c r="C38" s="237">
        <v>5739</v>
      </c>
      <c r="D38" s="237">
        <v>5739</v>
      </c>
      <c r="E38" s="237">
        <v>5739</v>
      </c>
    </row>
    <row r="39" spans="1:5" s="66" customFormat="1" ht="25.5">
      <c r="A39" s="26" t="s">
        <v>32</v>
      </c>
      <c r="B39" s="25" t="s">
        <v>1196</v>
      </c>
      <c r="C39" s="237">
        <v>2938.4</v>
      </c>
      <c r="D39" s="237">
        <v>80.4</v>
      </c>
      <c r="E39" s="237">
        <v>76.1</v>
      </c>
    </row>
    <row r="40" spans="1:5" s="66" customFormat="1" ht="25.5">
      <c r="A40" s="26" t="s">
        <v>848</v>
      </c>
      <c r="B40" s="25" t="s">
        <v>1195</v>
      </c>
      <c r="C40" s="237">
        <v>25809</v>
      </c>
      <c r="D40" s="237">
        <v>30796</v>
      </c>
      <c r="E40" s="237">
        <v>30796</v>
      </c>
    </row>
    <row r="41" spans="1:5" s="66" customFormat="1" ht="12.75">
      <c r="A41" s="26" t="s">
        <v>628</v>
      </c>
      <c r="B41" s="25" t="s">
        <v>1194</v>
      </c>
      <c r="C41" s="237">
        <v>2158.6</v>
      </c>
      <c r="D41" s="237">
        <v>2158.6</v>
      </c>
      <c r="E41" s="237">
        <v>2158.6</v>
      </c>
    </row>
    <row r="42" spans="1:5" s="66" customFormat="1" ht="38.25">
      <c r="A42" s="26" t="s">
        <v>92</v>
      </c>
      <c r="B42" s="25" t="s">
        <v>93</v>
      </c>
      <c r="C42" s="237">
        <v>119.5</v>
      </c>
      <c r="D42" s="237">
        <v>119.5</v>
      </c>
      <c r="E42" s="237">
        <v>119.5</v>
      </c>
    </row>
    <row r="43" spans="1:5" s="66" customFormat="1" ht="25.5">
      <c r="A43" s="30" t="s">
        <v>619</v>
      </c>
      <c r="B43" s="23" t="s">
        <v>620</v>
      </c>
      <c r="C43" s="185">
        <f>SUM(C44:C51)</f>
        <v>25726.6</v>
      </c>
      <c r="D43" s="185">
        <f>SUM(D44:D51)</f>
        <v>13682.6</v>
      </c>
      <c r="E43" s="185">
        <f>SUM(E44:E51)</f>
        <v>7036.9</v>
      </c>
    </row>
    <row r="44" spans="1:5" s="66" customFormat="1" ht="25.5">
      <c r="A44" s="26" t="s">
        <v>153</v>
      </c>
      <c r="B44" s="25" t="s">
        <v>1193</v>
      </c>
      <c r="C44" s="237">
        <v>5225.9</v>
      </c>
      <c r="D44" s="454">
        <v>5225.9</v>
      </c>
      <c r="E44" s="454">
        <v>5225.9</v>
      </c>
    </row>
    <row r="45" spans="1:5" s="66" customFormat="1" ht="12.75">
      <c r="A45" s="26" t="s">
        <v>85</v>
      </c>
      <c r="B45" s="25" t="s">
        <v>86</v>
      </c>
      <c r="C45" s="237">
        <v>200.8</v>
      </c>
      <c r="D45" s="237"/>
      <c r="E45" s="237"/>
    </row>
    <row r="46" spans="1:5" s="66" customFormat="1" ht="12.75">
      <c r="A46" s="26" t="s">
        <v>96</v>
      </c>
      <c r="B46" s="25" t="s">
        <v>97</v>
      </c>
      <c r="C46" s="237">
        <v>121</v>
      </c>
      <c r="D46" s="237">
        <v>121</v>
      </c>
      <c r="E46" s="237">
        <v>121</v>
      </c>
    </row>
    <row r="47" spans="1:5" s="66" customFormat="1" ht="25.5">
      <c r="A47" s="26" t="s">
        <v>87</v>
      </c>
      <c r="B47" s="25" t="s">
        <v>86</v>
      </c>
      <c r="C47" s="237">
        <v>220</v>
      </c>
      <c r="D47" s="237"/>
      <c r="E47" s="237"/>
    </row>
    <row r="48" spans="1:5" s="66" customFormat="1" ht="12.75">
      <c r="A48" s="26" t="s">
        <v>88</v>
      </c>
      <c r="B48" s="25" t="s">
        <v>86</v>
      </c>
      <c r="C48" s="237">
        <v>2245</v>
      </c>
      <c r="D48" s="237"/>
      <c r="E48" s="237"/>
    </row>
    <row r="49" spans="1:5" s="66" customFormat="1" ht="25.5">
      <c r="A49" s="26" t="s">
        <v>89</v>
      </c>
      <c r="B49" s="25" t="s">
        <v>86</v>
      </c>
      <c r="C49" s="237">
        <v>50</v>
      </c>
      <c r="D49" s="237">
        <v>50</v>
      </c>
      <c r="E49" s="237">
        <v>50</v>
      </c>
    </row>
    <row r="50" spans="1:5" s="66" customFormat="1" ht="25.5">
      <c r="A50" s="26" t="s">
        <v>90</v>
      </c>
      <c r="B50" s="25" t="s">
        <v>91</v>
      </c>
      <c r="C50" s="237">
        <v>192.7</v>
      </c>
      <c r="D50" s="237"/>
      <c r="E50" s="237"/>
    </row>
    <row r="51" spans="1:5" s="66" customFormat="1" ht="25.5">
      <c r="A51" s="26" t="s">
        <v>94</v>
      </c>
      <c r="B51" s="25" t="s">
        <v>95</v>
      </c>
      <c r="C51" s="237">
        <v>17471.2</v>
      </c>
      <c r="D51" s="237">
        <v>8285.7</v>
      </c>
      <c r="E51" s="237">
        <v>1640</v>
      </c>
    </row>
    <row r="52" spans="1:5" s="24" customFormat="1" ht="25.5">
      <c r="A52" s="30" t="s">
        <v>967</v>
      </c>
      <c r="B52" s="23" t="s">
        <v>616</v>
      </c>
      <c r="C52" s="185">
        <f>C53</f>
        <v>18600</v>
      </c>
      <c r="D52" s="185">
        <f>D53</f>
        <v>21000</v>
      </c>
      <c r="E52" s="185">
        <f>E53</f>
        <v>22400</v>
      </c>
    </row>
    <row r="53" spans="1:5" s="29" customFormat="1" ht="25.5">
      <c r="A53" s="26" t="s">
        <v>967</v>
      </c>
      <c r="B53" s="25" t="s">
        <v>616</v>
      </c>
      <c r="C53" s="237">
        <f>SUM(C54:C60)</f>
        <v>18600</v>
      </c>
      <c r="D53" s="237">
        <f>SUM(D54:D60)</f>
        <v>21000</v>
      </c>
      <c r="E53" s="237">
        <f>SUM(E54:E60)</f>
        <v>22400</v>
      </c>
    </row>
    <row r="54" spans="1:5" s="29" customFormat="1" ht="12.75">
      <c r="A54" s="57" t="s">
        <v>157</v>
      </c>
      <c r="B54" s="25" t="s">
        <v>158</v>
      </c>
      <c r="C54" s="237">
        <v>8380</v>
      </c>
      <c r="D54" s="237">
        <v>9250</v>
      </c>
      <c r="E54" s="237">
        <v>9750</v>
      </c>
    </row>
    <row r="55" spans="1:5" s="29" customFormat="1" ht="12.75">
      <c r="A55" s="57" t="s">
        <v>159</v>
      </c>
      <c r="B55" s="238" t="s">
        <v>158</v>
      </c>
      <c r="C55" s="237">
        <v>5435</v>
      </c>
      <c r="D55" s="237">
        <v>6387</v>
      </c>
      <c r="E55" s="237">
        <v>6705</v>
      </c>
    </row>
    <row r="56" spans="1:5" s="29" customFormat="1" ht="13.5" customHeight="1">
      <c r="A56" s="57" t="s">
        <v>160</v>
      </c>
      <c r="B56" s="25" t="s">
        <v>158</v>
      </c>
      <c r="C56" s="237">
        <v>750</v>
      </c>
      <c r="D56" s="237">
        <v>850</v>
      </c>
      <c r="E56" s="237">
        <v>920</v>
      </c>
    </row>
    <row r="57" spans="1:5" s="29" customFormat="1" ht="13.5" customHeight="1">
      <c r="A57" s="57" t="s">
        <v>161</v>
      </c>
      <c r="B57" s="25" t="s">
        <v>158</v>
      </c>
      <c r="C57" s="237">
        <v>250</v>
      </c>
      <c r="D57" s="237">
        <v>300</v>
      </c>
      <c r="E57" s="237">
        <v>370</v>
      </c>
    </row>
    <row r="58" spans="1:5" s="29" customFormat="1" ht="13.5" customHeight="1">
      <c r="A58" s="57" t="s">
        <v>162</v>
      </c>
      <c r="B58" s="25" t="s">
        <v>158</v>
      </c>
      <c r="C58" s="237">
        <v>160</v>
      </c>
      <c r="D58" s="237">
        <v>185</v>
      </c>
      <c r="E58" s="237">
        <v>225</v>
      </c>
    </row>
    <row r="59" spans="1:5" s="29" customFormat="1" ht="13.5" customHeight="1">
      <c r="A59" s="57" t="s">
        <v>16</v>
      </c>
      <c r="B59" s="25" t="s">
        <v>158</v>
      </c>
      <c r="C59" s="314">
        <v>25</v>
      </c>
      <c r="D59" s="314">
        <v>28</v>
      </c>
      <c r="E59" s="314">
        <v>30</v>
      </c>
    </row>
    <row r="60" spans="1:5" s="29" customFormat="1" ht="13.5" customHeight="1">
      <c r="A60" s="342" t="s">
        <v>98</v>
      </c>
      <c r="C60" s="343">
        <v>3600</v>
      </c>
      <c r="D60" s="343">
        <v>4000</v>
      </c>
      <c r="E60" s="343">
        <v>4400</v>
      </c>
    </row>
    <row r="61" spans="1:5" s="31" customFormat="1" ht="12.75">
      <c r="A61" s="82" t="s">
        <v>621</v>
      </c>
      <c r="B61" s="82"/>
      <c r="C61" s="310">
        <f>C26+C27+C52</f>
        <v>515717.5</v>
      </c>
      <c r="D61" s="310">
        <f>D26+D27+D52</f>
        <v>500901.8</v>
      </c>
      <c r="E61" s="310">
        <f>E26+E27+E52</f>
        <v>505726.80000000005</v>
      </c>
    </row>
    <row r="62" spans="1:5" s="31" customFormat="1" ht="12.75" hidden="1">
      <c r="A62" s="86" t="s">
        <v>968</v>
      </c>
      <c r="B62" s="86"/>
      <c r="C62" s="188">
        <f>C52+C43+C28+C26</f>
        <v>270230.6</v>
      </c>
      <c r="D62" s="315">
        <f>D52+D43+D28+D26</f>
        <v>248892.6</v>
      </c>
      <c r="E62" s="188">
        <f>E52+E43+E28+E26</f>
        <v>253220.9</v>
      </c>
    </row>
    <row r="63" spans="1:5" s="31" customFormat="1" ht="12.75" hidden="1">
      <c r="A63" s="86" t="s">
        <v>969</v>
      </c>
      <c r="B63" s="86"/>
      <c r="C63" s="188">
        <f>C62-C11+52070</f>
        <v>231371.59999999998</v>
      </c>
      <c r="D63" s="315">
        <f>D62-D11+52070</f>
        <v>206275.6</v>
      </c>
      <c r="E63" s="188">
        <f>E62-E11+52070</f>
        <v>206433.9</v>
      </c>
    </row>
    <row r="64" spans="1:5" s="24" customFormat="1" ht="12.75" hidden="1">
      <c r="A64" s="30" t="s">
        <v>970</v>
      </c>
      <c r="B64" s="23"/>
      <c r="C64" s="185">
        <f>C26*10%</f>
        <v>11929.6</v>
      </c>
      <c r="D64" s="236">
        <f>D26*10%</f>
        <v>12811</v>
      </c>
      <c r="E64" s="185">
        <f>E26*10%</f>
        <v>13748.1</v>
      </c>
    </row>
    <row r="65" spans="1:5" ht="12.75" hidden="1">
      <c r="A65" s="87" t="s">
        <v>971</v>
      </c>
      <c r="B65" s="88"/>
      <c r="C65" s="189"/>
      <c r="D65" s="316"/>
      <c r="E65" s="189"/>
    </row>
    <row r="66" spans="1:5" s="10" customFormat="1" ht="12.75" customHeight="1" hidden="1">
      <c r="A66" s="468" t="s">
        <v>958</v>
      </c>
      <c r="B66" s="463" t="s">
        <v>319</v>
      </c>
      <c r="C66" s="461" t="s">
        <v>959</v>
      </c>
      <c r="D66" s="459" t="s">
        <v>959</v>
      </c>
      <c r="E66" s="461" t="s">
        <v>959</v>
      </c>
    </row>
    <row r="67" spans="1:5" s="10" customFormat="1" ht="33.75" customHeight="1" hidden="1">
      <c r="A67" s="469"/>
      <c r="B67" s="463"/>
      <c r="C67" s="462"/>
      <c r="D67" s="460"/>
      <c r="E67" s="462"/>
    </row>
    <row r="68" spans="1:5" ht="63.75" hidden="1">
      <c r="A68" s="33" t="s">
        <v>633</v>
      </c>
      <c r="B68" s="33" t="s">
        <v>972</v>
      </c>
      <c r="C68" s="186">
        <f>C69+C70</f>
        <v>11589</v>
      </c>
      <c r="D68" s="237">
        <f>D69+D70</f>
        <v>11589</v>
      </c>
      <c r="E68" s="186">
        <f>E69+E70</f>
        <v>11589</v>
      </c>
    </row>
    <row r="69" spans="1:5" ht="63.75" hidden="1">
      <c r="A69" s="33" t="s">
        <v>635</v>
      </c>
      <c r="B69" s="33" t="s">
        <v>973</v>
      </c>
      <c r="C69" s="186">
        <v>4000</v>
      </c>
      <c r="D69" s="237">
        <v>4000</v>
      </c>
      <c r="E69" s="186">
        <v>4000</v>
      </c>
    </row>
    <row r="70" spans="1:5" ht="25.5" hidden="1">
      <c r="A70" s="89" t="s">
        <v>626</v>
      </c>
      <c r="B70" s="33" t="s">
        <v>974</v>
      </c>
      <c r="C70" s="186">
        <v>7589</v>
      </c>
      <c r="D70" s="237">
        <v>7589</v>
      </c>
      <c r="E70" s="186">
        <v>7589</v>
      </c>
    </row>
    <row r="71" spans="1:5" ht="63.75" hidden="1">
      <c r="A71" s="89" t="s">
        <v>637</v>
      </c>
      <c r="B71" s="33" t="s">
        <v>975</v>
      </c>
      <c r="C71" s="186">
        <f>C72+C73</f>
        <v>7000</v>
      </c>
      <c r="D71" s="237">
        <f>D72+D73</f>
        <v>7000</v>
      </c>
      <c r="E71" s="186">
        <f>E72+E73</f>
        <v>7000</v>
      </c>
    </row>
    <row r="72" spans="1:5" ht="24.75" customHeight="1" hidden="1">
      <c r="A72" s="89" t="s">
        <v>639</v>
      </c>
      <c r="B72" s="33" t="s">
        <v>976</v>
      </c>
      <c r="C72" s="186">
        <v>3000</v>
      </c>
      <c r="D72" s="237">
        <v>3000</v>
      </c>
      <c r="E72" s="186">
        <v>3000</v>
      </c>
    </row>
    <row r="73" spans="1:5" ht="25.5" hidden="1">
      <c r="A73" s="89" t="s">
        <v>638</v>
      </c>
      <c r="B73" s="33" t="s">
        <v>977</v>
      </c>
      <c r="C73" s="186">
        <v>4000</v>
      </c>
      <c r="D73" s="237">
        <v>4000</v>
      </c>
      <c r="E73" s="186">
        <v>4000</v>
      </c>
    </row>
    <row r="74" spans="1:5" s="24" customFormat="1" ht="12.75" hidden="1">
      <c r="A74" s="23" t="s">
        <v>978</v>
      </c>
      <c r="B74" s="23"/>
      <c r="C74" s="187">
        <f>C68-C71</f>
        <v>4589</v>
      </c>
      <c r="D74" s="315">
        <f>D68-D71</f>
        <v>4589</v>
      </c>
      <c r="E74" s="187">
        <f>E68-E71</f>
        <v>4589</v>
      </c>
    </row>
    <row r="75" spans="1:5" ht="15" customHeight="1" hidden="1">
      <c r="A75" s="464" t="s">
        <v>979</v>
      </c>
      <c r="B75" s="465"/>
      <c r="C75" s="189"/>
      <c r="D75" s="316"/>
      <c r="E75" s="189"/>
    </row>
    <row r="76" spans="1:5" s="10" customFormat="1" ht="12.75" customHeight="1" hidden="1">
      <c r="A76" s="463" t="s">
        <v>958</v>
      </c>
      <c r="B76" s="463" t="s">
        <v>319</v>
      </c>
      <c r="C76" s="461" t="s">
        <v>959</v>
      </c>
      <c r="D76" s="459" t="s">
        <v>959</v>
      </c>
      <c r="E76" s="461" t="s">
        <v>959</v>
      </c>
    </row>
    <row r="77" spans="1:5" s="10" customFormat="1" ht="33.75" customHeight="1" hidden="1">
      <c r="A77" s="463"/>
      <c r="B77" s="463"/>
      <c r="C77" s="462"/>
      <c r="D77" s="460"/>
      <c r="E77" s="462"/>
    </row>
    <row r="78" spans="1:5" ht="12.75" hidden="1">
      <c r="A78" s="90"/>
      <c r="B78" s="91"/>
      <c r="C78" s="189"/>
      <c r="D78" s="316"/>
      <c r="E78" s="189"/>
    </row>
    <row r="79" spans="1:5" s="32" customFormat="1" ht="12.75" hidden="1">
      <c r="A79" s="92" t="s">
        <v>980</v>
      </c>
      <c r="B79" s="93" t="s">
        <v>981</v>
      </c>
      <c r="C79" s="190"/>
      <c r="D79" s="317"/>
      <c r="E79" s="190"/>
    </row>
    <row r="80" spans="1:5" ht="12.75" hidden="1">
      <c r="A80" s="33" t="s">
        <v>642</v>
      </c>
      <c r="B80" s="94" t="s">
        <v>982</v>
      </c>
      <c r="C80" s="191"/>
      <c r="D80" s="318"/>
      <c r="E80" s="191"/>
    </row>
    <row r="81" spans="1:5" s="2" customFormat="1" ht="12.75" hidden="1">
      <c r="A81" s="92" t="s">
        <v>980</v>
      </c>
      <c r="B81" s="93"/>
      <c r="C81" s="192"/>
      <c r="D81" s="317"/>
      <c r="E81" s="192"/>
    </row>
    <row r="82" spans="1:5" s="2" customFormat="1" ht="38.25" hidden="1">
      <c r="A82" s="34" t="s">
        <v>662</v>
      </c>
      <c r="B82" s="93" t="s">
        <v>983</v>
      </c>
      <c r="C82" s="193"/>
      <c r="D82" s="317"/>
      <c r="E82" s="193"/>
    </row>
    <row r="83" spans="1:5" ht="25.5" hidden="1">
      <c r="A83" s="89" t="s">
        <v>984</v>
      </c>
      <c r="B83" s="96" t="s">
        <v>985</v>
      </c>
      <c r="C83" s="191"/>
      <c r="D83" s="318"/>
      <c r="E83" s="191"/>
    </row>
    <row r="84" spans="1:5" ht="25.5" hidden="1">
      <c r="A84" s="89" t="s">
        <v>986</v>
      </c>
      <c r="B84" s="96" t="s">
        <v>987</v>
      </c>
      <c r="C84" s="191"/>
      <c r="D84" s="318"/>
      <c r="E84" s="191"/>
    </row>
    <row r="85" spans="1:5" ht="12.75" hidden="1">
      <c r="A85" s="89" t="s">
        <v>988</v>
      </c>
      <c r="B85" s="96" t="s">
        <v>989</v>
      </c>
      <c r="C85" s="191"/>
      <c r="D85" s="318"/>
      <c r="E85" s="191"/>
    </row>
    <row r="86" spans="1:5" ht="12.75" hidden="1">
      <c r="A86" s="89" t="s">
        <v>990</v>
      </c>
      <c r="B86" s="96" t="s">
        <v>991</v>
      </c>
      <c r="C86" s="191"/>
      <c r="D86" s="318"/>
      <c r="E86" s="191"/>
    </row>
    <row r="87" spans="1:5" ht="12.75" hidden="1">
      <c r="A87" s="89" t="s">
        <v>992</v>
      </c>
      <c r="B87" s="96" t="s">
        <v>993</v>
      </c>
      <c r="C87" s="191"/>
      <c r="D87" s="318"/>
      <c r="E87" s="191"/>
    </row>
    <row r="88" spans="1:5" ht="12.75" hidden="1">
      <c r="A88" s="89" t="s">
        <v>994</v>
      </c>
      <c r="B88" s="96" t="s">
        <v>995</v>
      </c>
      <c r="C88" s="191"/>
      <c r="D88" s="318"/>
      <c r="E88" s="191"/>
    </row>
    <row r="89" spans="1:5" ht="12.75" hidden="1">
      <c r="A89" s="89" t="s">
        <v>996</v>
      </c>
      <c r="B89" s="96" t="s">
        <v>997</v>
      </c>
      <c r="C89" s="191"/>
      <c r="D89" s="318"/>
      <c r="E89" s="191"/>
    </row>
    <row r="90" spans="1:5" ht="12.75" hidden="1">
      <c r="A90" s="89" t="s">
        <v>998</v>
      </c>
      <c r="B90" s="96" t="s">
        <v>999</v>
      </c>
      <c r="C90" s="191"/>
      <c r="D90" s="318"/>
      <c r="E90" s="191"/>
    </row>
    <row r="91" spans="1:5" ht="12.75" hidden="1">
      <c r="A91" s="89" t="s">
        <v>1000</v>
      </c>
      <c r="B91" s="96" t="s">
        <v>1001</v>
      </c>
      <c r="C91" s="191"/>
      <c r="D91" s="318"/>
      <c r="E91" s="191"/>
    </row>
    <row r="92" spans="1:5" s="2" customFormat="1" ht="25.5" hidden="1">
      <c r="A92" s="34" t="s">
        <v>956</v>
      </c>
      <c r="B92" s="93" t="s">
        <v>1002</v>
      </c>
      <c r="C92" s="193"/>
      <c r="D92" s="317"/>
      <c r="E92" s="193"/>
    </row>
    <row r="93" spans="1:5" ht="25.5" hidden="1">
      <c r="A93" s="89" t="s">
        <v>984</v>
      </c>
      <c r="B93" s="96" t="s">
        <v>1003</v>
      </c>
      <c r="C93" s="191"/>
      <c r="D93" s="318"/>
      <c r="E93" s="191"/>
    </row>
    <row r="94" spans="1:5" ht="12.75" hidden="1">
      <c r="A94" s="89" t="s">
        <v>994</v>
      </c>
      <c r="B94" s="96" t="s">
        <v>1004</v>
      </c>
      <c r="C94" s="191"/>
      <c r="D94" s="318"/>
      <c r="E94" s="191"/>
    </row>
    <row r="95" spans="1:5" ht="12.75" hidden="1">
      <c r="A95" s="89" t="s">
        <v>988</v>
      </c>
      <c r="B95" s="96" t="s">
        <v>1005</v>
      </c>
      <c r="C95" s="191"/>
      <c r="D95" s="318"/>
      <c r="E95" s="191"/>
    </row>
    <row r="96" spans="1:5" ht="12.75" hidden="1">
      <c r="A96" s="89" t="s">
        <v>990</v>
      </c>
      <c r="B96" s="96" t="s">
        <v>1006</v>
      </c>
      <c r="C96" s="191"/>
      <c r="D96" s="318"/>
      <c r="E96" s="191"/>
    </row>
    <row r="97" spans="1:5" ht="12.75" hidden="1">
      <c r="A97" s="89" t="s">
        <v>1007</v>
      </c>
      <c r="B97" s="96" t="s">
        <v>1009</v>
      </c>
      <c r="C97" s="191"/>
      <c r="D97" s="318"/>
      <c r="E97" s="191"/>
    </row>
    <row r="98" spans="1:5" ht="12.75" hidden="1">
      <c r="A98" s="89" t="s">
        <v>992</v>
      </c>
      <c r="B98" s="96" t="s">
        <v>1010</v>
      </c>
      <c r="C98" s="191"/>
      <c r="D98" s="318"/>
      <c r="E98" s="191"/>
    </row>
    <row r="99" spans="1:5" ht="12.75" hidden="1">
      <c r="A99" s="89" t="s">
        <v>996</v>
      </c>
      <c r="B99" s="96" t="s">
        <v>1011</v>
      </c>
      <c r="C99" s="191"/>
      <c r="D99" s="318"/>
      <c r="E99" s="191"/>
    </row>
    <row r="100" spans="1:5" ht="12.75" hidden="1">
      <c r="A100" s="89" t="s">
        <v>998</v>
      </c>
      <c r="B100" s="96" t="s">
        <v>1012</v>
      </c>
      <c r="C100" s="191"/>
      <c r="D100" s="318"/>
      <c r="E100" s="191"/>
    </row>
    <row r="101" spans="1:5" ht="12.75" hidden="1">
      <c r="A101" s="89" t="s">
        <v>1013</v>
      </c>
      <c r="B101" s="96" t="s">
        <v>1019</v>
      </c>
      <c r="C101" s="191"/>
      <c r="D101" s="318"/>
      <c r="E101" s="191"/>
    </row>
    <row r="102" spans="1:5" ht="12.75" hidden="1">
      <c r="A102" s="89" t="s">
        <v>1020</v>
      </c>
      <c r="B102" s="96" t="s">
        <v>1021</v>
      </c>
      <c r="C102" s="191"/>
      <c r="D102" s="318"/>
      <c r="E102" s="191"/>
    </row>
    <row r="103" spans="1:5" ht="12.75" hidden="1">
      <c r="A103" s="89" t="s">
        <v>1022</v>
      </c>
      <c r="B103" s="96" t="s">
        <v>1023</v>
      </c>
      <c r="C103" s="191"/>
      <c r="D103" s="318"/>
      <c r="E103" s="191"/>
    </row>
    <row r="104" spans="1:5" ht="12.75" hidden="1">
      <c r="A104" s="89" t="s">
        <v>1024</v>
      </c>
      <c r="B104" s="96" t="s">
        <v>1025</v>
      </c>
      <c r="C104" s="191"/>
      <c r="D104" s="318"/>
      <c r="E104" s="191"/>
    </row>
    <row r="105" spans="1:5" ht="12.75" hidden="1">
      <c r="A105" s="89" t="s">
        <v>1026</v>
      </c>
      <c r="B105" s="96" t="s">
        <v>1027</v>
      </c>
      <c r="C105" s="191"/>
      <c r="D105" s="318"/>
      <c r="E105" s="191"/>
    </row>
    <row r="106" spans="1:5" ht="12.75" hidden="1">
      <c r="A106" s="89" t="s">
        <v>1000</v>
      </c>
      <c r="B106" s="96" t="s">
        <v>1028</v>
      </c>
      <c r="C106" s="191"/>
      <c r="D106" s="318"/>
      <c r="E106" s="191"/>
    </row>
    <row r="107" spans="1:5" ht="12.75" hidden="1">
      <c r="A107" s="89" t="s">
        <v>1029</v>
      </c>
      <c r="B107" s="96" t="s">
        <v>1030</v>
      </c>
      <c r="C107" s="191"/>
      <c r="D107" s="318"/>
      <c r="E107" s="191"/>
    </row>
    <row r="108" spans="1:5" ht="12.75" hidden="1">
      <c r="A108" s="89" t="s">
        <v>1031</v>
      </c>
      <c r="B108" s="96" t="s">
        <v>1032</v>
      </c>
      <c r="C108" s="191"/>
      <c r="D108" s="318"/>
      <c r="E108" s="191"/>
    </row>
    <row r="109" spans="1:5" ht="12.75" hidden="1">
      <c r="A109" s="89" t="s">
        <v>1033</v>
      </c>
      <c r="B109" s="96" t="s">
        <v>1034</v>
      </c>
      <c r="C109" s="191"/>
      <c r="D109" s="318"/>
      <c r="E109" s="191"/>
    </row>
    <row r="110" spans="1:5" s="2" customFormat="1" ht="38.25" hidden="1">
      <c r="A110" s="34" t="s">
        <v>663</v>
      </c>
      <c r="B110" s="93" t="s">
        <v>1035</v>
      </c>
      <c r="C110" s="192"/>
      <c r="D110" s="317"/>
      <c r="E110" s="192"/>
    </row>
    <row r="111" spans="1:5" ht="25.5" hidden="1">
      <c r="A111" s="89" t="s">
        <v>984</v>
      </c>
      <c r="B111" s="96" t="s">
        <v>1036</v>
      </c>
      <c r="C111" s="191"/>
      <c r="D111" s="318"/>
      <c r="E111" s="191"/>
    </row>
    <row r="112" spans="1:5" ht="12.75" hidden="1">
      <c r="A112" s="89" t="s">
        <v>994</v>
      </c>
      <c r="B112" s="96" t="s">
        <v>1037</v>
      </c>
      <c r="C112" s="191"/>
      <c r="D112" s="318"/>
      <c r="E112" s="191"/>
    </row>
    <row r="113" spans="1:5" ht="12.75" hidden="1">
      <c r="A113" s="89" t="s">
        <v>988</v>
      </c>
      <c r="B113" s="96" t="s">
        <v>1038</v>
      </c>
      <c r="C113" s="191"/>
      <c r="D113" s="318"/>
      <c r="E113" s="191"/>
    </row>
    <row r="114" spans="1:5" ht="12.75" hidden="1">
      <c r="A114" s="89" t="s">
        <v>990</v>
      </c>
      <c r="B114" s="96" t="s">
        <v>1039</v>
      </c>
      <c r="C114" s="191"/>
      <c r="D114" s="318"/>
      <c r="E114" s="191"/>
    </row>
    <row r="115" spans="1:5" ht="12.75" hidden="1">
      <c r="A115" s="89" t="s">
        <v>992</v>
      </c>
      <c r="B115" s="96" t="s">
        <v>1040</v>
      </c>
      <c r="C115" s="191"/>
      <c r="D115" s="318"/>
      <c r="E115" s="191"/>
    </row>
    <row r="116" spans="1:5" ht="12.75" hidden="1">
      <c r="A116" s="89" t="s">
        <v>1000</v>
      </c>
      <c r="B116" s="96" t="s">
        <v>1041</v>
      </c>
      <c r="C116" s="191"/>
      <c r="D116" s="318"/>
      <c r="E116" s="191"/>
    </row>
    <row r="117" spans="1:5" ht="12.75" hidden="1">
      <c r="A117" s="89" t="s">
        <v>1029</v>
      </c>
      <c r="B117" s="96" t="s">
        <v>1042</v>
      </c>
      <c r="C117" s="191"/>
      <c r="D117" s="318"/>
      <c r="E117" s="191"/>
    </row>
    <row r="118" spans="1:5" ht="12.75" hidden="1">
      <c r="A118" s="89" t="s">
        <v>1031</v>
      </c>
      <c r="B118" s="96" t="s">
        <v>1043</v>
      </c>
      <c r="C118" s="191"/>
      <c r="D118" s="318"/>
      <c r="E118" s="191"/>
    </row>
    <row r="119" spans="1:5" ht="12.75" hidden="1">
      <c r="A119" s="89" t="s">
        <v>1033</v>
      </c>
      <c r="B119" s="96" t="s">
        <v>1044</v>
      </c>
      <c r="C119" s="191"/>
      <c r="D119" s="318"/>
      <c r="E119" s="191"/>
    </row>
    <row r="120" spans="1:5" s="2" customFormat="1" ht="25.5" hidden="1">
      <c r="A120" s="34" t="s">
        <v>1045</v>
      </c>
      <c r="B120" s="93" t="s">
        <v>1046</v>
      </c>
      <c r="C120" s="193"/>
      <c r="D120" s="317"/>
      <c r="E120" s="193"/>
    </row>
    <row r="121" spans="1:5" ht="12.75" hidden="1">
      <c r="A121" s="89" t="s">
        <v>988</v>
      </c>
      <c r="B121" s="96" t="s">
        <v>1047</v>
      </c>
      <c r="C121" s="191"/>
      <c r="D121" s="318"/>
      <c r="E121" s="191"/>
    </row>
    <row r="122" spans="1:5" ht="12.75" hidden="1">
      <c r="A122" s="89" t="s">
        <v>990</v>
      </c>
      <c r="B122" s="96" t="s">
        <v>1048</v>
      </c>
      <c r="C122" s="191"/>
      <c r="D122" s="318"/>
      <c r="E122" s="191"/>
    </row>
    <row r="123" spans="1:5" ht="12.75" hidden="1">
      <c r="A123" s="89" t="s">
        <v>1007</v>
      </c>
      <c r="B123" s="96" t="s">
        <v>1049</v>
      </c>
      <c r="C123" s="191"/>
      <c r="D123" s="318"/>
      <c r="E123" s="191"/>
    </row>
    <row r="124" spans="1:5" ht="12.75" hidden="1">
      <c r="A124" s="89" t="s">
        <v>992</v>
      </c>
      <c r="B124" s="96" t="s">
        <v>1052</v>
      </c>
      <c r="C124" s="191"/>
      <c r="D124" s="318"/>
      <c r="E124" s="191"/>
    </row>
    <row r="125" spans="1:5" s="2" customFormat="1" ht="25.5" hidden="1">
      <c r="A125" s="34" t="s">
        <v>1053</v>
      </c>
      <c r="B125" s="93" t="s">
        <v>1054</v>
      </c>
      <c r="C125" s="193"/>
      <c r="D125" s="317"/>
      <c r="E125" s="193"/>
    </row>
    <row r="126" spans="1:5" ht="12.75" hidden="1">
      <c r="A126" s="89" t="s">
        <v>988</v>
      </c>
      <c r="B126" s="96" t="s">
        <v>1055</v>
      </c>
      <c r="C126" s="191"/>
      <c r="D126" s="318"/>
      <c r="E126" s="191"/>
    </row>
    <row r="127" spans="1:5" ht="12.75" hidden="1">
      <c r="A127" s="89" t="s">
        <v>990</v>
      </c>
      <c r="B127" s="96" t="s">
        <v>1056</v>
      </c>
      <c r="C127" s="191"/>
      <c r="D127" s="318"/>
      <c r="E127" s="191"/>
    </row>
    <row r="128" spans="1:5" ht="12.75" hidden="1">
      <c r="A128" s="89" t="s">
        <v>1007</v>
      </c>
      <c r="B128" s="96" t="s">
        <v>1057</v>
      </c>
      <c r="C128" s="191"/>
      <c r="D128" s="318"/>
      <c r="E128" s="191"/>
    </row>
    <row r="129" spans="1:5" ht="12.75" hidden="1">
      <c r="A129" s="89" t="s">
        <v>992</v>
      </c>
      <c r="B129" s="96" t="s">
        <v>1058</v>
      </c>
      <c r="C129" s="191"/>
      <c r="D129" s="318"/>
      <c r="E129" s="191"/>
    </row>
    <row r="130" spans="1:5" s="2" customFormat="1" ht="25.5" hidden="1">
      <c r="A130" s="34" t="s">
        <v>1059</v>
      </c>
      <c r="B130" s="93" t="s">
        <v>1060</v>
      </c>
      <c r="C130" s="193"/>
      <c r="D130" s="317"/>
      <c r="E130" s="193"/>
    </row>
    <row r="131" spans="1:5" ht="12.75" hidden="1">
      <c r="A131" s="89" t="s">
        <v>988</v>
      </c>
      <c r="B131" s="96" t="s">
        <v>1061</v>
      </c>
      <c r="C131" s="191"/>
      <c r="D131" s="318"/>
      <c r="E131" s="191"/>
    </row>
    <row r="132" spans="1:5" ht="12.75" hidden="1">
      <c r="A132" s="89" t="s">
        <v>990</v>
      </c>
      <c r="B132" s="96" t="s">
        <v>1062</v>
      </c>
      <c r="C132" s="191"/>
      <c r="D132" s="318"/>
      <c r="E132" s="191"/>
    </row>
    <row r="133" spans="1:5" ht="12.75" hidden="1">
      <c r="A133" s="89" t="s">
        <v>1007</v>
      </c>
      <c r="B133" s="96" t="s">
        <v>1063</v>
      </c>
      <c r="C133" s="191"/>
      <c r="D133" s="318"/>
      <c r="E133" s="191"/>
    </row>
    <row r="134" spans="1:5" ht="12.75" hidden="1">
      <c r="A134" s="89" t="s">
        <v>992</v>
      </c>
      <c r="B134" s="96" t="s">
        <v>1064</v>
      </c>
      <c r="C134" s="191"/>
      <c r="D134" s="318"/>
      <c r="E134" s="191"/>
    </row>
    <row r="135" spans="1:5" s="2" customFormat="1" ht="12.75" hidden="1">
      <c r="A135" s="34" t="s">
        <v>778</v>
      </c>
      <c r="B135" s="93" t="s">
        <v>1002</v>
      </c>
      <c r="C135" s="192"/>
      <c r="D135" s="317"/>
      <c r="E135" s="192"/>
    </row>
    <row r="136" spans="1:5" s="2" customFormat="1" ht="25.5" hidden="1">
      <c r="A136" s="34" t="s">
        <v>1065</v>
      </c>
      <c r="B136" s="93" t="s">
        <v>1003</v>
      </c>
      <c r="C136" s="193"/>
      <c r="D136" s="317"/>
      <c r="E136" s="193"/>
    </row>
    <row r="137" spans="1:5" ht="12.75" hidden="1">
      <c r="A137" s="89" t="s">
        <v>994</v>
      </c>
      <c r="B137" s="96" t="s">
        <v>1004</v>
      </c>
      <c r="C137" s="191"/>
      <c r="D137" s="318"/>
      <c r="E137" s="191"/>
    </row>
    <row r="138" spans="1:5" ht="12.75" hidden="1">
      <c r="A138" s="89" t="s">
        <v>1000</v>
      </c>
      <c r="B138" s="96" t="s">
        <v>1028</v>
      </c>
      <c r="C138" s="191"/>
      <c r="D138" s="318"/>
      <c r="E138" s="191"/>
    </row>
    <row r="139" spans="1:5" s="2" customFormat="1" ht="12.75" hidden="1">
      <c r="A139" s="34" t="s">
        <v>1066</v>
      </c>
      <c r="B139" s="93" t="s">
        <v>1003</v>
      </c>
      <c r="C139" s="193"/>
      <c r="D139" s="317"/>
      <c r="E139" s="193"/>
    </row>
    <row r="140" spans="1:5" ht="12.75" hidden="1">
      <c r="A140" s="89" t="s">
        <v>988</v>
      </c>
      <c r="B140" s="96" t="s">
        <v>1005</v>
      </c>
      <c r="C140" s="191"/>
      <c r="D140" s="318"/>
      <c r="E140" s="191"/>
    </row>
    <row r="141" spans="1:5" ht="12.75" hidden="1">
      <c r="A141" s="89" t="s">
        <v>990</v>
      </c>
      <c r="B141" s="96" t="s">
        <v>1006</v>
      </c>
      <c r="C141" s="191"/>
      <c r="D141" s="318"/>
      <c r="E141" s="191"/>
    </row>
    <row r="142" spans="1:5" ht="12.75" hidden="1">
      <c r="A142" s="89" t="s">
        <v>992</v>
      </c>
      <c r="B142" s="96" t="s">
        <v>1010</v>
      </c>
      <c r="C142" s="191"/>
      <c r="D142" s="318"/>
      <c r="E142" s="191"/>
    </row>
    <row r="143" spans="1:5" ht="12.75" hidden="1">
      <c r="A143" s="89" t="s">
        <v>1000</v>
      </c>
      <c r="B143" s="96" t="s">
        <v>1028</v>
      </c>
      <c r="C143" s="191"/>
      <c r="D143" s="318"/>
      <c r="E143" s="191"/>
    </row>
    <row r="144" spans="1:5" s="2" customFormat="1" ht="12.75" hidden="1">
      <c r="A144" s="34" t="s">
        <v>1067</v>
      </c>
      <c r="B144" s="93" t="s">
        <v>1003</v>
      </c>
      <c r="C144" s="193"/>
      <c r="D144" s="317"/>
      <c r="E144" s="193"/>
    </row>
    <row r="145" spans="1:5" ht="12.75" hidden="1">
      <c r="A145" s="89" t="s">
        <v>988</v>
      </c>
      <c r="B145" s="96" t="s">
        <v>1005</v>
      </c>
      <c r="C145" s="191"/>
      <c r="D145" s="318"/>
      <c r="E145" s="191"/>
    </row>
    <row r="146" spans="1:5" ht="12.75" hidden="1">
      <c r="A146" s="89" t="s">
        <v>990</v>
      </c>
      <c r="B146" s="96" t="s">
        <v>1006</v>
      </c>
      <c r="C146" s="191"/>
      <c r="D146" s="318"/>
      <c r="E146" s="191"/>
    </row>
    <row r="147" spans="1:5" ht="12.75" hidden="1">
      <c r="A147" s="89" t="s">
        <v>992</v>
      </c>
      <c r="B147" s="96" t="s">
        <v>1010</v>
      </c>
      <c r="C147" s="191"/>
      <c r="D147" s="318"/>
      <c r="E147" s="191"/>
    </row>
    <row r="148" spans="1:5" ht="12.75" hidden="1">
      <c r="A148" s="89" t="s">
        <v>1000</v>
      </c>
      <c r="B148" s="96" t="s">
        <v>1028</v>
      </c>
      <c r="C148" s="191"/>
      <c r="D148" s="318"/>
      <c r="E148" s="191"/>
    </row>
    <row r="149" spans="1:5" ht="12.75" hidden="1">
      <c r="A149" s="34" t="s">
        <v>1068</v>
      </c>
      <c r="B149" s="93" t="s">
        <v>1069</v>
      </c>
      <c r="C149" s="190"/>
      <c r="D149" s="317"/>
      <c r="E149" s="190"/>
    </row>
    <row r="150" spans="1:5" ht="12.75" hidden="1">
      <c r="A150" s="89" t="s">
        <v>827</v>
      </c>
      <c r="B150" s="96" t="s">
        <v>1070</v>
      </c>
      <c r="C150" s="191"/>
      <c r="D150" s="318"/>
      <c r="E150" s="191"/>
    </row>
    <row r="151" spans="1:5" ht="25.5" hidden="1">
      <c r="A151" s="89" t="s">
        <v>984</v>
      </c>
      <c r="B151" s="96" t="s">
        <v>1071</v>
      </c>
      <c r="C151" s="191"/>
      <c r="D151" s="318"/>
      <c r="E151" s="191"/>
    </row>
    <row r="152" spans="1:5" ht="12.75" hidden="1">
      <c r="A152" s="89" t="s">
        <v>994</v>
      </c>
      <c r="B152" s="96" t="s">
        <v>1072</v>
      </c>
      <c r="C152" s="191"/>
      <c r="D152" s="318"/>
      <c r="E152" s="191"/>
    </row>
    <row r="153" spans="1:5" ht="12.75" hidden="1">
      <c r="A153" s="89" t="s">
        <v>988</v>
      </c>
      <c r="B153" s="96" t="s">
        <v>1073</v>
      </c>
      <c r="C153" s="191"/>
      <c r="D153" s="318"/>
      <c r="E153" s="191"/>
    </row>
    <row r="154" spans="1:5" ht="12.75" hidden="1">
      <c r="A154" s="89" t="s">
        <v>990</v>
      </c>
      <c r="B154" s="96" t="s">
        <v>1074</v>
      </c>
      <c r="C154" s="191"/>
      <c r="D154" s="318"/>
      <c r="E154" s="191"/>
    </row>
    <row r="155" spans="1:5" ht="12.75" hidden="1">
      <c r="A155" s="89" t="s">
        <v>992</v>
      </c>
      <c r="B155" s="96" t="s">
        <v>1075</v>
      </c>
      <c r="C155" s="191"/>
      <c r="D155" s="318"/>
      <c r="E155" s="191"/>
    </row>
    <row r="156" spans="1:5" ht="12.75" hidden="1">
      <c r="A156" s="89" t="s">
        <v>996</v>
      </c>
      <c r="B156" s="96" t="s">
        <v>1076</v>
      </c>
      <c r="C156" s="191"/>
      <c r="D156" s="318"/>
      <c r="E156" s="191"/>
    </row>
    <row r="157" spans="1:5" ht="12.75" hidden="1">
      <c r="A157" s="89" t="s">
        <v>998</v>
      </c>
      <c r="B157" s="96" t="s">
        <v>1077</v>
      </c>
      <c r="C157" s="191"/>
      <c r="D157" s="318"/>
      <c r="E157" s="191"/>
    </row>
    <row r="158" spans="1:5" ht="12.75" hidden="1">
      <c r="A158" s="89" t="s">
        <v>1020</v>
      </c>
      <c r="B158" s="96" t="s">
        <v>1078</v>
      </c>
      <c r="C158" s="191"/>
      <c r="D158" s="318"/>
      <c r="E158" s="191"/>
    </row>
    <row r="159" spans="1:5" ht="12.75" hidden="1">
      <c r="A159" s="89" t="s">
        <v>1022</v>
      </c>
      <c r="B159" s="96" t="s">
        <v>1079</v>
      </c>
      <c r="C159" s="191"/>
      <c r="D159" s="318"/>
      <c r="E159" s="191"/>
    </row>
    <row r="160" spans="1:5" ht="12.75" hidden="1">
      <c r="A160" s="89" t="s">
        <v>1026</v>
      </c>
      <c r="B160" s="96" t="s">
        <v>1080</v>
      </c>
      <c r="C160" s="191"/>
      <c r="D160" s="318"/>
      <c r="E160" s="191"/>
    </row>
    <row r="161" spans="1:5" ht="12.75" hidden="1">
      <c r="A161" s="89" t="s">
        <v>1000</v>
      </c>
      <c r="B161" s="96" t="s">
        <v>1081</v>
      </c>
      <c r="C161" s="191"/>
      <c r="D161" s="318"/>
      <c r="E161" s="191"/>
    </row>
    <row r="162" spans="1:5" ht="12.75" hidden="1">
      <c r="A162" s="89" t="s">
        <v>1029</v>
      </c>
      <c r="B162" s="96" t="s">
        <v>1082</v>
      </c>
      <c r="C162" s="191"/>
      <c r="D162" s="318"/>
      <c r="E162" s="191"/>
    </row>
    <row r="163" spans="1:5" ht="12.75" hidden="1">
      <c r="A163" s="89" t="s">
        <v>1031</v>
      </c>
      <c r="B163" s="96" t="s">
        <v>1083</v>
      </c>
      <c r="C163" s="191"/>
      <c r="D163" s="318"/>
      <c r="E163" s="191"/>
    </row>
    <row r="164" spans="1:5" ht="12.75" hidden="1">
      <c r="A164" s="89" t="s">
        <v>1033</v>
      </c>
      <c r="B164" s="96" t="s">
        <v>1084</v>
      </c>
      <c r="C164" s="191"/>
      <c r="D164" s="318"/>
      <c r="E164" s="191"/>
    </row>
    <row r="165" spans="1:5" ht="12.75" hidden="1">
      <c r="A165" s="34" t="s">
        <v>838</v>
      </c>
      <c r="B165" s="93" t="s">
        <v>1085</v>
      </c>
      <c r="C165" s="190"/>
      <c r="D165" s="317"/>
      <c r="E165" s="190"/>
    </row>
    <row r="166" spans="1:5" s="20" customFormat="1" ht="25.5" hidden="1">
      <c r="A166" s="34" t="s">
        <v>1086</v>
      </c>
      <c r="B166" s="93" t="s">
        <v>1087</v>
      </c>
      <c r="C166" s="191"/>
      <c r="D166" s="318"/>
      <c r="E166" s="191"/>
    </row>
    <row r="167" spans="1:5" s="20" customFormat="1" ht="25.5" hidden="1">
      <c r="A167" s="89" t="s">
        <v>1088</v>
      </c>
      <c r="B167" s="94" t="s">
        <v>1089</v>
      </c>
      <c r="C167" s="191"/>
      <c r="D167" s="318"/>
      <c r="E167" s="191"/>
    </row>
    <row r="168" spans="1:5" s="20" customFormat="1" ht="12.75" hidden="1">
      <c r="A168" s="89" t="s">
        <v>988</v>
      </c>
      <c r="B168" s="94" t="s">
        <v>1090</v>
      </c>
      <c r="C168" s="191"/>
      <c r="D168" s="318"/>
      <c r="E168" s="191"/>
    </row>
    <row r="169" spans="1:5" s="20" customFormat="1" ht="12.75" hidden="1">
      <c r="A169" s="89" t="s">
        <v>990</v>
      </c>
      <c r="B169" s="94" t="s">
        <v>1091</v>
      </c>
      <c r="C169" s="191"/>
      <c r="D169" s="318"/>
      <c r="E169" s="191"/>
    </row>
    <row r="170" spans="1:5" s="20" customFormat="1" ht="12.75" hidden="1">
      <c r="A170" s="89" t="s">
        <v>1007</v>
      </c>
      <c r="B170" s="94" t="s">
        <v>1092</v>
      </c>
      <c r="C170" s="191"/>
      <c r="D170" s="318"/>
      <c r="E170" s="191"/>
    </row>
    <row r="171" spans="1:5" s="20" customFormat="1" ht="12.75" hidden="1">
      <c r="A171" s="89" t="s">
        <v>992</v>
      </c>
      <c r="B171" s="94" t="s">
        <v>1093</v>
      </c>
      <c r="C171" s="191"/>
      <c r="D171" s="318"/>
      <c r="E171" s="191"/>
    </row>
    <row r="172" spans="1:5" s="20" customFormat="1" ht="12.75" hidden="1">
      <c r="A172" s="89" t="s">
        <v>996</v>
      </c>
      <c r="B172" s="94" t="s">
        <v>1094</v>
      </c>
      <c r="C172" s="191"/>
      <c r="D172" s="318"/>
      <c r="E172" s="191"/>
    </row>
    <row r="173" spans="1:5" s="20" customFormat="1" ht="12.75" hidden="1">
      <c r="A173" s="89" t="s">
        <v>998</v>
      </c>
      <c r="B173" s="94" t="s">
        <v>1095</v>
      </c>
      <c r="C173" s="191"/>
      <c r="D173" s="318"/>
      <c r="E173" s="191"/>
    </row>
    <row r="174" spans="1:5" s="20" customFormat="1" ht="12.75" hidden="1">
      <c r="A174" s="89" t="s">
        <v>1013</v>
      </c>
      <c r="B174" s="94" t="s">
        <v>1096</v>
      </c>
      <c r="C174" s="191"/>
      <c r="D174" s="318"/>
      <c r="E174" s="191"/>
    </row>
    <row r="175" spans="1:5" s="20" customFormat="1" ht="12.75" hidden="1">
      <c r="A175" s="89" t="s">
        <v>1020</v>
      </c>
      <c r="B175" s="94" t="s">
        <v>1097</v>
      </c>
      <c r="C175" s="191"/>
      <c r="D175" s="318"/>
      <c r="E175" s="191"/>
    </row>
    <row r="176" spans="1:5" s="20" customFormat="1" ht="12.75" hidden="1">
      <c r="A176" s="89" t="s">
        <v>1022</v>
      </c>
      <c r="B176" s="94" t="s">
        <v>1098</v>
      </c>
      <c r="C176" s="191"/>
      <c r="D176" s="318"/>
      <c r="E176" s="191"/>
    </row>
    <row r="177" spans="1:5" s="20" customFormat="1" ht="12.75" hidden="1">
      <c r="A177" s="89" t="s">
        <v>1024</v>
      </c>
      <c r="B177" s="94" t="s">
        <v>1099</v>
      </c>
      <c r="C177" s="191"/>
      <c r="D177" s="318"/>
      <c r="E177" s="191"/>
    </row>
    <row r="178" spans="1:5" s="20" customFormat="1" ht="12.75" hidden="1">
      <c r="A178" s="89" t="s">
        <v>1026</v>
      </c>
      <c r="B178" s="94" t="s">
        <v>1100</v>
      </c>
      <c r="C178" s="191"/>
      <c r="D178" s="318"/>
      <c r="E178" s="191"/>
    </row>
    <row r="179" spans="1:5" s="20" customFormat="1" ht="12.75" hidden="1">
      <c r="A179" s="89" t="s">
        <v>1101</v>
      </c>
      <c r="B179" s="94" t="s">
        <v>1102</v>
      </c>
      <c r="C179" s="191"/>
      <c r="D179" s="318"/>
      <c r="E179" s="191"/>
    </row>
    <row r="180" spans="1:5" s="20" customFormat="1" ht="12.75" hidden="1">
      <c r="A180" s="89" t="s">
        <v>1000</v>
      </c>
      <c r="B180" s="94" t="s">
        <v>1103</v>
      </c>
      <c r="C180" s="191"/>
      <c r="D180" s="318"/>
      <c r="E180" s="191"/>
    </row>
    <row r="181" spans="1:5" s="20" customFormat="1" ht="12.75" hidden="1">
      <c r="A181" s="89" t="s">
        <v>1029</v>
      </c>
      <c r="B181" s="94" t="s">
        <v>1104</v>
      </c>
      <c r="C181" s="191"/>
      <c r="D181" s="318"/>
      <c r="E181" s="191"/>
    </row>
    <row r="182" spans="1:5" s="20" customFormat="1" ht="12.75" hidden="1">
      <c r="A182" s="89" t="s">
        <v>1031</v>
      </c>
      <c r="B182" s="94" t="s">
        <v>1105</v>
      </c>
      <c r="C182" s="191"/>
      <c r="D182" s="318"/>
      <c r="E182" s="191"/>
    </row>
    <row r="183" spans="1:5" s="20" customFormat="1" ht="12.75" hidden="1">
      <c r="A183" s="89" t="s">
        <v>1033</v>
      </c>
      <c r="B183" s="94" t="s">
        <v>1106</v>
      </c>
      <c r="C183" s="191"/>
      <c r="D183" s="318"/>
      <c r="E183" s="191"/>
    </row>
    <row r="184" spans="1:5" s="20" customFormat="1" ht="12.75" hidden="1">
      <c r="A184" s="89" t="s">
        <v>1107</v>
      </c>
      <c r="B184" s="94" t="s">
        <v>1108</v>
      </c>
      <c r="C184" s="191"/>
      <c r="D184" s="318"/>
      <c r="E184" s="191"/>
    </row>
    <row r="185" spans="1:5" s="20" customFormat="1" ht="25.5" hidden="1">
      <c r="A185" s="89" t="s">
        <v>1109</v>
      </c>
      <c r="B185" s="94" t="s">
        <v>1110</v>
      </c>
      <c r="C185" s="191"/>
      <c r="D185" s="318"/>
      <c r="E185" s="191"/>
    </row>
    <row r="186" spans="1:5" s="20" customFormat="1" ht="12.75" hidden="1">
      <c r="A186" s="89" t="s">
        <v>1000</v>
      </c>
      <c r="B186" s="94" t="s">
        <v>1111</v>
      </c>
      <c r="C186" s="191"/>
      <c r="D186" s="318"/>
      <c r="E186" s="191"/>
    </row>
    <row r="187" spans="1:5" ht="12.75" hidden="1">
      <c r="A187" s="34" t="s">
        <v>1112</v>
      </c>
      <c r="B187" s="93" t="s">
        <v>1113</v>
      </c>
      <c r="C187" s="190"/>
      <c r="D187" s="317"/>
      <c r="E187" s="190"/>
    </row>
    <row r="188" spans="1:5" s="20" customFormat="1" ht="25.5" hidden="1">
      <c r="A188" s="34" t="s">
        <v>1114</v>
      </c>
      <c r="B188" s="93" t="s">
        <v>1115</v>
      </c>
      <c r="C188" s="192"/>
      <c r="D188" s="317"/>
      <c r="E188" s="192"/>
    </row>
    <row r="189" spans="1:5" s="20" customFormat="1" ht="12.75" hidden="1">
      <c r="A189" s="89" t="s">
        <v>1116</v>
      </c>
      <c r="B189" s="94" t="s">
        <v>1117</v>
      </c>
      <c r="C189" s="194"/>
      <c r="D189" s="318"/>
      <c r="E189" s="194"/>
    </row>
    <row r="190" spans="1:5" s="20" customFormat="1" ht="25.5" hidden="1">
      <c r="A190" s="89" t="s">
        <v>1088</v>
      </c>
      <c r="B190" s="94" t="s">
        <v>1118</v>
      </c>
      <c r="C190" s="194"/>
      <c r="D190" s="318"/>
      <c r="E190" s="194"/>
    </row>
    <row r="191" spans="1:5" s="20" customFormat="1" ht="12.75" hidden="1">
      <c r="A191" s="89" t="s">
        <v>988</v>
      </c>
      <c r="B191" s="94" t="s">
        <v>1120</v>
      </c>
      <c r="C191" s="194"/>
      <c r="D191" s="318"/>
      <c r="E191" s="194"/>
    </row>
    <row r="192" spans="1:5" s="20" customFormat="1" ht="12.75" hidden="1">
      <c r="A192" s="89" t="s">
        <v>990</v>
      </c>
      <c r="B192" s="94" t="s">
        <v>1121</v>
      </c>
      <c r="C192" s="194"/>
      <c r="D192" s="318"/>
      <c r="E192" s="194"/>
    </row>
    <row r="193" spans="1:5" s="20" customFormat="1" ht="12.75" hidden="1">
      <c r="A193" s="89" t="s">
        <v>1007</v>
      </c>
      <c r="B193" s="94" t="s">
        <v>1122</v>
      </c>
      <c r="C193" s="194"/>
      <c r="D193" s="318"/>
      <c r="E193" s="194"/>
    </row>
    <row r="194" spans="1:5" s="20" customFormat="1" ht="12.75" hidden="1">
      <c r="A194" s="89" t="s">
        <v>992</v>
      </c>
      <c r="B194" s="94" t="s">
        <v>1123</v>
      </c>
      <c r="C194" s="194"/>
      <c r="D194" s="318"/>
      <c r="E194" s="194"/>
    </row>
    <row r="195" spans="1:5" s="20" customFormat="1" ht="12.75" hidden="1">
      <c r="A195" s="89" t="s">
        <v>996</v>
      </c>
      <c r="B195" s="94" t="s">
        <v>1124</v>
      </c>
      <c r="C195" s="194"/>
      <c r="D195" s="318"/>
      <c r="E195" s="194"/>
    </row>
    <row r="196" spans="1:5" s="20" customFormat="1" ht="12.75" hidden="1">
      <c r="A196" s="89" t="s">
        <v>998</v>
      </c>
      <c r="B196" s="94" t="s">
        <v>1125</v>
      </c>
      <c r="C196" s="194"/>
      <c r="D196" s="318"/>
      <c r="E196" s="194"/>
    </row>
    <row r="197" spans="1:5" s="20" customFormat="1" ht="12.75" hidden="1">
      <c r="A197" s="89" t="s">
        <v>1013</v>
      </c>
      <c r="B197" s="94" t="s">
        <v>1126</v>
      </c>
      <c r="C197" s="194"/>
      <c r="D197" s="318"/>
      <c r="E197" s="194"/>
    </row>
    <row r="198" spans="1:5" s="20" customFormat="1" ht="12.75" hidden="1">
      <c r="A198" s="89" t="s">
        <v>1020</v>
      </c>
      <c r="B198" s="94" t="s">
        <v>1127</v>
      </c>
      <c r="C198" s="194"/>
      <c r="D198" s="318"/>
      <c r="E198" s="194"/>
    </row>
    <row r="199" spans="1:5" s="20" customFormat="1" ht="12.75" hidden="1">
      <c r="A199" s="89" t="s">
        <v>1022</v>
      </c>
      <c r="B199" s="94" t="s">
        <v>1128</v>
      </c>
      <c r="C199" s="194"/>
      <c r="D199" s="318"/>
      <c r="E199" s="194"/>
    </row>
    <row r="200" spans="1:5" s="20" customFormat="1" ht="12.75" hidden="1">
      <c r="A200" s="89" t="s">
        <v>1024</v>
      </c>
      <c r="B200" s="94" t="s">
        <v>1129</v>
      </c>
      <c r="C200" s="194"/>
      <c r="D200" s="318"/>
      <c r="E200" s="194"/>
    </row>
    <row r="201" spans="1:5" s="20" customFormat="1" ht="12.75" hidden="1">
      <c r="A201" s="89" t="s">
        <v>1026</v>
      </c>
      <c r="B201" s="94" t="s">
        <v>1130</v>
      </c>
      <c r="C201" s="194"/>
      <c r="D201" s="318"/>
      <c r="E201" s="194"/>
    </row>
    <row r="202" spans="1:5" s="20" customFormat="1" ht="12.75" hidden="1">
      <c r="A202" s="89" t="s">
        <v>1000</v>
      </c>
      <c r="B202" s="94" t="s">
        <v>1131</v>
      </c>
      <c r="C202" s="194"/>
      <c r="D202" s="318"/>
      <c r="E202" s="194"/>
    </row>
    <row r="203" spans="1:5" s="20" customFormat="1" ht="12.75" hidden="1">
      <c r="A203" s="89" t="s">
        <v>1029</v>
      </c>
      <c r="B203" s="94" t="s">
        <v>1132</v>
      </c>
      <c r="C203" s="194"/>
      <c r="D203" s="318"/>
      <c r="E203" s="194"/>
    </row>
    <row r="204" spans="1:5" s="20" customFormat="1" ht="12.75" hidden="1">
      <c r="A204" s="89" t="s">
        <v>1031</v>
      </c>
      <c r="B204" s="94" t="s">
        <v>1133</v>
      </c>
      <c r="C204" s="194"/>
      <c r="D204" s="318"/>
      <c r="E204" s="194"/>
    </row>
    <row r="205" spans="1:5" s="20" customFormat="1" ht="12.75" hidden="1">
      <c r="A205" s="89" t="s">
        <v>1033</v>
      </c>
      <c r="B205" s="94" t="s">
        <v>1134</v>
      </c>
      <c r="C205" s="194"/>
      <c r="D205" s="318"/>
      <c r="E205" s="194"/>
    </row>
    <row r="206" spans="1:5" s="35" customFormat="1" ht="12.75" hidden="1">
      <c r="A206" s="34" t="s">
        <v>835</v>
      </c>
      <c r="B206" s="93" t="s">
        <v>1135</v>
      </c>
      <c r="C206" s="192"/>
      <c r="D206" s="317"/>
      <c r="E206" s="192"/>
    </row>
    <row r="207" spans="1:5" s="20" customFormat="1" ht="38.25" hidden="1">
      <c r="A207" s="34" t="s">
        <v>1136</v>
      </c>
      <c r="B207" s="93" t="s">
        <v>1137</v>
      </c>
      <c r="C207" s="195"/>
      <c r="D207" s="317"/>
      <c r="E207" s="195"/>
    </row>
    <row r="208" spans="1:5" s="20" customFormat="1" ht="25.5" hidden="1">
      <c r="A208" s="89" t="s">
        <v>1088</v>
      </c>
      <c r="B208" s="94" t="s">
        <v>1138</v>
      </c>
      <c r="C208" s="194"/>
      <c r="D208" s="318"/>
      <c r="E208" s="194"/>
    </row>
    <row r="209" spans="1:5" s="20" customFormat="1" ht="12.75" hidden="1">
      <c r="A209" s="89" t="s">
        <v>988</v>
      </c>
      <c r="B209" s="94" t="s">
        <v>1139</v>
      </c>
      <c r="C209" s="194"/>
      <c r="D209" s="318"/>
      <c r="E209" s="194"/>
    </row>
    <row r="210" spans="1:5" s="20" customFormat="1" ht="12.75" hidden="1">
      <c r="A210" s="89" t="s">
        <v>990</v>
      </c>
      <c r="B210" s="94" t="s">
        <v>1140</v>
      </c>
      <c r="C210" s="194"/>
      <c r="D210" s="318"/>
      <c r="E210" s="194"/>
    </row>
    <row r="211" spans="1:5" s="20" customFormat="1" ht="12.75" hidden="1">
      <c r="A211" s="89" t="s">
        <v>1007</v>
      </c>
      <c r="B211" s="94" t="s">
        <v>1146</v>
      </c>
      <c r="C211" s="194"/>
      <c r="D211" s="318"/>
      <c r="E211" s="194"/>
    </row>
    <row r="212" spans="1:5" s="20" customFormat="1" ht="12.75" hidden="1">
      <c r="A212" s="89" t="s">
        <v>992</v>
      </c>
      <c r="B212" s="94" t="s">
        <v>1147</v>
      </c>
      <c r="C212" s="194"/>
      <c r="D212" s="318"/>
      <c r="E212" s="194"/>
    </row>
    <row r="213" spans="1:5" s="20" customFormat="1" ht="12.75" hidden="1">
      <c r="A213" s="89" t="s">
        <v>996</v>
      </c>
      <c r="B213" s="94" t="s">
        <v>1148</v>
      </c>
      <c r="C213" s="194"/>
      <c r="D213" s="318"/>
      <c r="E213" s="194"/>
    </row>
    <row r="214" spans="1:5" s="20" customFormat="1" ht="12.75" hidden="1">
      <c r="A214" s="89" t="s">
        <v>998</v>
      </c>
      <c r="B214" s="94" t="s">
        <v>1150</v>
      </c>
      <c r="C214" s="194"/>
      <c r="D214" s="318"/>
      <c r="E214" s="194"/>
    </row>
    <row r="215" spans="1:5" s="20" customFormat="1" ht="12.75" hidden="1">
      <c r="A215" s="89" t="s">
        <v>1013</v>
      </c>
      <c r="B215" s="94" t="s">
        <v>1151</v>
      </c>
      <c r="C215" s="194"/>
      <c r="D215" s="318"/>
      <c r="E215" s="194"/>
    </row>
    <row r="216" spans="1:5" s="20" customFormat="1" ht="12.75" hidden="1">
      <c r="A216" s="89" t="s">
        <v>1020</v>
      </c>
      <c r="B216" s="94" t="s">
        <v>1152</v>
      </c>
      <c r="C216" s="194"/>
      <c r="D216" s="318"/>
      <c r="E216" s="194"/>
    </row>
    <row r="217" spans="1:5" s="20" customFormat="1" ht="12.75" hidden="1">
      <c r="A217" s="89" t="s">
        <v>1022</v>
      </c>
      <c r="B217" s="94" t="s">
        <v>1153</v>
      </c>
      <c r="C217" s="194"/>
      <c r="D217" s="318"/>
      <c r="E217" s="194"/>
    </row>
    <row r="218" spans="1:5" s="20" customFormat="1" ht="12.75" hidden="1">
      <c r="A218" s="89" t="s">
        <v>1024</v>
      </c>
      <c r="B218" s="94" t="s">
        <v>1154</v>
      </c>
      <c r="C218" s="194"/>
      <c r="D218" s="318"/>
      <c r="E218" s="194"/>
    </row>
    <row r="219" spans="1:5" s="20" customFormat="1" ht="12.75" hidden="1">
      <c r="A219" s="89" t="s">
        <v>1026</v>
      </c>
      <c r="B219" s="94" t="s">
        <v>1155</v>
      </c>
      <c r="C219" s="194"/>
      <c r="D219" s="318"/>
      <c r="E219" s="194"/>
    </row>
    <row r="220" spans="1:5" s="20" customFormat="1" ht="12.75" hidden="1">
      <c r="A220" s="89" t="s">
        <v>1000</v>
      </c>
      <c r="B220" s="94" t="s">
        <v>1156</v>
      </c>
      <c r="C220" s="194"/>
      <c r="D220" s="318"/>
      <c r="E220" s="194"/>
    </row>
    <row r="221" spans="1:5" s="20" customFormat="1" ht="12.75" hidden="1">
      <c r="A221" s="89" t="s">
        <v>1029</v>
      </c>
      <c r="B221" s="94" t="s">
        <v>1157</v>
      </c>
      <c r="C221" s="194"/>
      <c r="D221" s="318"/>
      <c r="E221" s="194"/>
    </row>
    <row r="222" spans="1:5" s="20" customFormat="1" ht="12.75" hidden="1">
      <c r="A222" s="89" t="s">
        <v>1031</v>
      </c>
      <c r="B222" s="94" t="s">
        <v>1158</v>
      </c>
      <c r="C222" s="194"/>
      <c r="D222" s="318"/>
      <c r="E222" s="194"/>
    </row>
    <row r="223" spans="1:5" s="20" customFormat="1" ht="12.75" hidden="1">
      <c r="A223" s="89" t="s">
        <v>1033</v>
      </c>
      <c r="B223" s="94" t="s">
        <v>1159</v>
      </c>
      <c r="C223" s="194"/>
      <c r="D223" s="318"/>
      <c r="E223" s="194"/>
    </row>
    <row r="224" spans="1:5" s="32" customFormat="1" ht="12.75" hidden="1">
      <c r="A224" s="34" t="s">
        <v>1160</v>
      </c>
      <c r="B224" s="93" t="s">
        <v>1161</v>
      </c>
      <c r="C224" s="195"/>
      <c r="D224" s="317"/>
      <c r="E224" s="195"/>
    </row>
    <row r="225" spans="1:5" s="20" customFormat="1" ht="38.25" hidden="1">
      <c r="A225" s="89" t="s">
        <v>1162</v>
      </c>
      <c r="B225" s="94" t="s">
        <v>1163</v>
      </c>
      <c r="C225" s="194"/>
      <c r="D225" s="318"/>
      <c r="E225" s="194"/>
    </row>
    <row r="226" spans="1:5" s="20" customFormat="1" ht="12.75" hidden="1">
      <c r="A226" s="89" t="s">
        <v>1000</v>
      </c>
      <c r="B226" s="94" t="s">
        <v>1164</v>
      </c>
      <c r="C226" s="194"/>
      <c r="D226" s="318"/>
      <c r="E226" s="194"/>
    </row>
    <row r="227" spans="1:5" s="32" customFormat="1" ht="12.75" hidden="1">
      <c r="A227" s="34" t="s">
        <v>1165</v>
      </c>
      <c r="B227" s="93" t="s">
        <v>1166</v>
      </c>
      <c r="C227" s="195"/>
      <c r="D227" s="317"/>
      <c r="E227" s="195"/>
    </row>
    <row r="228" spans="1:5" s="20" customFormat="1" ht="25.5" hidden="1">
      <c r="A228" s="89" t="s">
        <v>1088</v>
      </c>
      <c r="B228" s="94" t="s">
        <v>1167</v>
      </c>
      <c r="C228" s="194"/>
      <c r="D228" s="318"/>
      <c r="E228" s="194"/>
    </row>
    <row r="229" spans="1:5" s="20" customFormat="1" ht="12.75" hidden="1">
      <c r="A229" s="89" t="s">
        <v>988</v>
      </c>
      <c r="B229" s="94" t="s">
        <v>1168</v>
      </c>
      <c r="C229" s="194"/>
      <c r="D229" s="318"/>
      <c r="E229" s="194"/>
    </row>
    <row r="230" spans="1:5" s="20" customFormat="1" ht="12.75" hidden="1">
      <c r="A230" s="89" t="s">
        <v>990</v>
      </c>
      <c r="B230" s="94" t="s">
        <v>1169</v>
      </c>
      <c r="C230" s="194"/>
      <c r="D230" s="318"/>
      <c r="E230" s="194"/>
    </row>
    <row r="231" spans="1:5" s="20" customFormat="1" ht="12.75" hidden="1">
      <c r="A231" s="89" t="s">
        <v>1007</v>
      </c>
      <c r="B231" s="94" t="s">
        <v>1170</v>
      </c>
      <c r="C231" s="194"/>
      <c r="D231" s="318"/>
      <c r="E231" s="194"/>
    </row>
    <row r="232" spans="1:5" s="20" customFormat="1" ht="12.75" hidden="1">
      <c r="A232" s="89" t="s">
        <v>992</v>
      </c>
      <c r="B232" s="94" t="s">
        <v>1171</v>
      </c>
      <c r="C232" s="194"/>
      <c r="D232" s="318"/>
      <c r="E232" s="194"/>
    </row>
    <row r="233" spans="1:5" s="20" customFormat="1" ht="12.75" hidden="1">
      <c r="A233" s="89" t="s">
        <v>996</v>
      </c>
      <c r="B233" s="94" t="s">
        <v>1172</v>
      </c>
      <c r="C233" s="194"/>
      <c r="D233" s="318"/>
      <c r="E233" s="194"/>
    </row>
    <row r="234" spans="1:5" s="20" customFormat="1" ht="12.75" hidden="1">
      <c r="A234" s="89" t="s">
        <v>998</v>
      </c>
      <c r="B234" s="94" t="s">
        <v>1173</v>
      </c>
      <c r="C234" s="194"/>
      <c r="D234" s="318"/>
      <c r="E234" s="194"/>
    </row>
    <row r="235" spans="1:5" s="20" customFormat="1" ht="12.75" hidden="1">
      <c r="A235" s="89" t="s">
        <v>1013</v>
      </c>
      <c r="B235" s="94" t="s">
        <v>1174</v>
      </c>
      <c r="C235" s="194"/>
      <c r="D235" s="318"/>
      <c r="E235" s="194"/>
    </row>
    <row r="236" spans="1:5" s="20" customFormat="1" ht="12.75" hidden="1">
      <c r="A236" s="89" t="s">
        <v>1020</v>
      </c>
      <c r="B236" s="94" t="s">
        <v>1175</v>
      </c>
      <c r="C236" s="194"/>
      <c r="D236" s="318"/>
      <c r="E236" s="194"/>
    </row>
    <row r="237" spans="1:5" s="20" customFormat="1" ht="12.75" hidden="1">
      <c r="A237" s="89" t="s">
        <v>1022</v>
      </c>
      <c r="B237" s="94" t="s">
        <v>1176</v>
      </c>
      <c r="C237" s="194"/>
      <c r="D237" s="318"/>
      <c r="E237" s="194"/>
    </row>
    <row r="238" spans="1:5" s="20" customFormat="1" ht="12.75" hidden="1">
      <c r="A238" s="89" t="s">
        <v>1024</v>
      </c>
      <c r="B238" s="94" t="s">
        <v>1177</v>
      </c>
      <c r="C238" s="194"/>
      <c r="D238" s="318"/>
      <c r="E238" s="194"/>
    </row>
    <row r="239" spans="1:5" s="20" customFormat="1" ht="12.75" hidden="1">
      <c r="A239" s="89" t="s">
        <v>1026</v>
      </c>
      <c r="B239" s="94" t="s">
        <v>1178</v>
      </c>
      <c r="C239" s="194"/>
      <c r="D239" s="318"/>
      <c r="E239" s="194"/>
    </row>
    <row r="240" spans="1:5" s="20" customFormat="1" ht="12.75" hidden="1">
      <c r="A240" s="89" t="s">
        <v>1000</v>
      </c>
      <c r="B240" s="94" t="s">
        <v>1179</v>
      </c>
      <c r="C240" s="194"/>
      <c r="D240" s="318"/>
      <c r="E240" s="194"/>
    </row>
    <row r="241" spans="1:5" s="20" customFormat="1" ht="12.75" hidden="1">
      <c r="A241" s="89" t="s">
        <v>1029</v>
      </c>
      <c r="B241" s="94" t="s">
        <v>1180</v>
      </c>
      <c r="C241" s="194"/>
      <c r="D241" s="318"/>
      <c r="E241" s="194"/>
    </row>
    <row r="242" spans="1:5" s="20" customFormat="1" ht="12.75" hidden="1">
      <c r="A242" s="89" t="s">
        <v>1031</v>
      </c>
      <c r="B242" s="94" t="s">
        <v>1181</v>
      </c>
      <c r="C242" s="194"/>
      <c r="D242" s="318"/>
      <c r="E242" s="194"/>
    </row>
    <row r="243" spans="1:5" s="20" customFormat="1" ht="12.75" hidden="1">
      <c r="A243" s="89" t="s">
        <v>1033</v>
      </c>
      <c r="B243" s="94" t="s">
        <v>1182</v>
      </c>
      <c r="C243" s="194"/>
      <c r="D243" s="318"/>
      <c r="E243" s="194"/>
    </row>
    <row r="244" spans="1:5" s="32" customFormat="1" ht="12.75" hidden="1">
      <c r="A244" s="34" t="s">
        <v>1183</v>
      </c>
      <c r="B244" s="93" t="s">
        <v>1184</v>
      </c>
      <c r="C244" s="192"/>
      <c r="D244" s="317"/>
      <c r="E244" s="192"/>
    </row>
    <row r="245" spans="1:5" s="20" customFormat="1" ht="25.5" hidden="1">
      <c r="A245" s="89" t="s">
        <v>1185</v>
      </c>
      <c r="B245" s="94" t="s">
        <v>1186</v>
      </c>
      <c r="C245" s="194"/>
      <c r="D245" s="318"/>
      <c r="E245" s="194"/>
    </row>
    <row r="246" spans="1:5" s="20" customFormat="1" ht="25.5" hidden="1">
      <c r="A246" s="89" t="s">
        <v>1088</v>
      </c>
      <c r="B246" s="94" t="s">
        <v>1187</v>
      </c>
      <c r="C246" s="194"/>
      <c r="D246" s="318"/>
      <c r="E246" s="194"/>
    </row>
    <row r="247" spans="1:5" s="20" customFormat="1" ht="12.75" hidden="1">
      <c r="A247" s="89" t="s">
        <v>988</v>
      </c>
      <c r="B247" s="94" t="s">
        <v>1188</v>
      </c>
      <c r="C247" s="194"/>
      <c r="D247" s="318"/>
      <c r="E247" s="194"/>
    </row>
    <row r="248" spans="1:5" s="20" customFormat="1" ht="12.75" hidden="1">
      <c r="A248" s="89" t="s">
        <v>990</v>
      </c>
      <c r="B248" s="94" t="s">
        <v>1189</v>
      </c>
      <c r="C248" s="194"/>
      <c r="D248" s="318"/>
      <c r="E248" s="194"/>
    </row>
    <row r="249" spans="1:5" s="20" customFormat="1" ht="12.75" hidden="1">
      <c r="A249" s="89" t="s">
        <v>1007</v>
      </c>
      <c r="B249" s="94" t="s">
        <v>1190</v>
      </c>
      <c r="C249" s="194"/>
      <c r="D249" s="318"/>
      <c r="E249" s="194"/>
    </row>
    <row r="250" spans="1:5" s="20" customFormat="1" ht="12.75" hidden="1">
      <c r="A250" s="89" t="s">
        <v>992</v>
      </c>
      <c r="B250" s="94" t="s">
        <v>1191</v>
      </c>
      <c r="C250" s="194"/>
      <c r="D250" s="318"/>
      <c r="E250" s="194"/>
    </row>
    <row r="251" spans="1:5" s="20" customFormat="1" ht="12.75" hidden="1">
      <c r="A251" s="89" t="s">
        <v>996</v>
      </c>
      <c r="B251" s="94" t="s">
        <v>1203</v>
      </c>
      <c r="C251" s="194"/>
      <c r="D251" s="318"/>
      <c r="E251" s="194"/>
    </row>
    <row r="252" spans="1:5" s="20" customFormat="1" ht="12.75" hidden="1">
      <c r="A252" s="89" t="s">
        <v>998</v>
      </c>
      <c r="B252" s="94" t="s">
        <v>1204</v>
      </c>
      <c r="C252" s="194"/>
      <c r="D252" s="318"/>
      <c r="E252" s="194"/>
    </row>
    <row r="253" spans="1:5" s="20" customFormat="1" ht="12.75" hidden="1">
      <c r="A253" s="89" t="s">
        <v>1013</v>
      </c>
      <c r="B253" s="94" t="s">
        <v>1205</v>
      </c>
      <c r="C253" s="194"/>
      <c r="D253" s="318"/>
      <c r="E253" s="194"/>
    </row>
    <row r="254" spans="1:5" s="20" customFormat="1" ht="12.75" hidden="1">
      <c r="A254" s="89" t="s">
        <v>1020</v>
      </c>
      <c r="B254" s="94" t="s">
        <v>1206</v>
      </c>
      <c r="C254" s="194"/>
      <c r="D254" s="318"/>
      <c r="E254" s="194"/>
    </row>
    <row r="255" spans="1:5" s="20" customFormat="1" ht="12.75" hidden="1">
      <c r="A255" s="89" t="s">
        <v>1022</v>
      </c>
      <c r="B255" s="94" t="s">
        <v>1207</v>
      </c>
      <c r="C255" s="194"/>
      <c r="D255" s="318"/>
      <c r="E255" s="194"/>
    </row>
    <row r="256" spans="1:5" s="20" customFormat="1" ht="12.75" hidden="1">
      <c r="A256" s="89" t="s">
        <v>1024</v>
      </c>
      <c r="B256" s="94" t="s">
        <v>1208</v>
      </c>
      <c r="C256" s="194"/>
      <c r="D256" s="318"/>
      <c r="E256" s="194"/>
    </row>
    <row r="257" spans="1:5" s="20" customFormat="1" ht="12.75" hidden="1">
      <c r="A257" s="89" t="s">
        <v>1026</v>
      </c>
      <c r="B257" s="94" t="s">
        <v>1209</v>
      </c>
      <c r="C257" s="194"/>
      <c r="D257" s="318"/>
      <c r="E257" s="194"/>
    </row>
    <row r="258" spans="1:5" s="20" customFormat="1" ht="12.75" hidden="1">
      <c r="A258" s="89" t="s">
        <v>1000</v>
      </c>
      <c r="B258" s="94" t="s">
        <v>1210</v>
      </c>
      <c r="C258" s="194"/>
      <c r="D258" s="318"/>
      <c r="E258" s="194"/>
    </row>
    <row r="259" spans="1:5" s="37" customFormat="1" ht="12.75" hidden="1">
      <c r="A259" s="36" t="s">
        <v>1029</v>
      </c>
      <c r="B259" s="94" t="s">
        <v>1211</v>
      </c>
      <c r="C259" s="196"/>
      <c r="D259" s="319"/>
      <c r="E259" s="196"/>
    </row>
    <row r="260" spans="1:5" s="37" customFormat="1" ht="12.75" hidden="1">
      <c r="A260" s="36" t="s">
        <v>1031</v>
      </c>
      <c r="B260" s="94" t="s">
        <v>1212</v>
      </c>
      <c r="C260" s="196"/>
      <c r="D260" s="319"/>
      <c r="E260" s="196"/>
    </row>
    <row r="261" spans="1:5" s="20" customFormat="1" ht="12.75" hidden="1">
      <c r="A261" s="97" t="s">
        <v>1033</v>
      </c>
      <c r="B261" s="94" t="s">
        <v>1214</v>
      </c>
      <c r="C261" s="197"/>
      <c r="D261" s="320"/>
      <c r="E261" s="197"/>
    </row>
    <row r="262" spans="1:5" s="32" customFormat="1" ht="25.5" hidden="1">
      <c r="A262" s="38" t="s">
        <v>1216</v>
      </c>
      <c r="B262" s="95" t="s">
        <v>1217</v>
      </c>
      <c r="C262" s="198"/>
      <c r="D262" s="321"/>
      <c r="E262" s="198"/>
    </row>
    <row r="263" spans="1:5" s="32" customFormat="1" ht="25.5" hidden="1">
      <c r="A263" s="38" t="s">
        <v>984</v>
      </c>
      <c r="B263" s="95" t="s">
        <v>1218</v>
      </c>
      <c r="C263" s="199"/>
      <c r="D263" s="321"/>
      <c r="E263" s="199"/>
    </row>
    <row r="264" spans="1:5" s="20" customFormat="1" ht="12.75" hidden="1">
      <c r="A264" s="98" t="s">
        <v>994</v>
      </c>
      <c r="B264" s="99" t="s">
        <v>1219</v>
      </c>
      <c r="C264" s="197"/>
      <c r="D264" s="320"/>
      <c r="E264" s="197"/>
    </row>
    <row r="265" spans="1:5" s="20" customFormat="1" ht="12.75" hidden="1">
      <c r="A265" s="98" t="s">
        <v>988</v>
      </c>
      <c r="B265" s="99" t="s">
        <v>1220</v>
      </c>
      <c r="C265" s="197"/>
      <c r="D265" s="320"/>
      <c r="E265" s="197"/>
    </row>
    <row r="266" spans="1:5" s="20" customFormat="1" ht="12.75" hidden="1">
      <c r="A266" s="98" t="s">
        <v>990</v>
      </c>
      <c r="B266" s="99" t="s">
        <v>1221</v>
      </c>
      <c r="C266" s="197"/>
      <c r="D266" s="320"/>
      <c r="E266" s="197"/>
    </row>
    <row r="267" spans="1:5" s="20" customFormat="1" ht="12.75" hidden="1">
      <c r="A267" s="98" t="s">
        <v>1007</v>
      </c>
      <c r="B267" s="99" t="s">
        <v>1222</v>
      </c>
      <c r="C267" s="197"/>
      <c r="D267" s="320"/>
      <c r="E267" s="197"/>
    </row>
    <row r="268" spans="1:5" s="20" customFormat="1" ht="12.75" hidden="1">
      <c r="A268" s="98" t="s">
        <v>992</v>
      </c>
      <c r="B268" s="99" t="s">
        <v>1223</v>
      </c>
      <c r="C268" s="197"/>
      <c r="D268" s="320"/>
      <c r="E268" s="197"/>
    </row>
    <row r="269" spans="1:5" s="20" customFormat="1" ht="12.75" hidden="1">
      <c r="A269" s="98" t="s">
        <v>996</v>
      </c>
      <c r="B269" s="99" t="s">
        <v>1224</v>
      </c>
      <c r="C269" s="197"/>
      <c r="D269" s="320"/>
      <c r="E269" s="197"/>
    </row>
    <row r="270" spans="1:5" s="20" customFormat="1" ht="12.75" hidden="1">
      <c r="A270" s="98" t="s">
        <v>998</v>
      </c>
      <c r="B270" s="99" t="s">
        <v>1225</v>
      </c>
      <c r="C270" s="197"/>
      <c r="D270" s="320"/>
      <c r="E270" s="197"/>
    </row>
    <row r="271" spans="1:5" s="20" customFormat="1" ht="12.75" hidden="1">
      <c r="A271" s="98" t="s">
        <v>1013</v>
      </c>
      <c r="B271" s="99" t="s">
        <v>1226</v>
      </c>
      <c r="C271" s="197"/>
      <c r="D271" s="320"/>
      <c r="E271" s="197"/>
    </row>
    <row r="272" spans="1:5" s="20" customFormat="1" ht="12.75" hidden="1">
      <c r="A272" s="98" t="s">
        <v>1020</v>
      </c>
      <c r="B272" s="99" t="s">
        <v>1227</v>
      </c>
      <c r="C272" s="197"/>
      <c r="D272" s="320"/>
      <c r="E272" s="197"/>
    </row>
    <row r="273" spans="1:5" s="20" customFormat="1" ht="12.75" hidden="1">
      <c r="A273" s="98" t="s">
        <v>1022</v>
      </c>
      <c r="B273" s="99" t="s">
        <v>1228</v>
      </c>
      <c r="C273" s="197"/>
      <c r="D273" s="320"/>
      <c r="E273" s="197"/>
    </row>
    <row r="274" spans="1:5" s="20" customFormat="1" ht="12.75" hidden="1">
      <c r="A274" s="98" t="s">
        <v>1024</v>
      </c>
      <c r="B274" s="99" t="s">
        <v>1229</v>
      </c>
      <c r="C274" s="197"/>
      <c r="D274" s="320"/>
      <c r="E274" s="197"/>
    </row>
    <row r="275" spans="1:5" s="20" customFormat="1" ht="12.75" hidden="1">
      <c r="A275" s="98" t="s">
        <v>1026</v>
      </c>
      <c r="B275" s="99" t="s">
        <v>1230</v>
      </c>
      <c r="C275" s="197"/>
      <c r="D275" s="320"/>
      <c r="E275" s="197"/>
    </row>
    <row r="276" spans="1:5" s="20" customFormat="1" ht="12.75" hidden="1">
      <c r="A276" s="98" t="s">
        <v>1000</v>
      </c>
      <c r="B276" s="99" t="s">
        <v>1231</v>
      </c>
      <c r="C276" s="197"/>
      <c r="D276" s="320"/>
      <c r="E276" s="197"/>
    </row>
    <row r="277" spans="1:5" s="20" customFormat="1" ht="12.75" hidden="1">
      <c r="A277" s="98" t="s">
        <v>1029</v>
      </c>
      <c r="B277" s="99" t="s">
        <v>1232</v>
      </c>
      <c r="C277" s="197"/>
      <c r="D277" s="320"/>
      <c r="E277" s="197"/>
    </row>
    <row r="278" spans="1:5" s="40" customFormat="1" ht="12.75" hidden="1">
      <c r="A278" s="39" t="s">
        <v>1031</v>
      </c>
      <c r="B278" s="99" t="s">
        <v>1233</v>
      </c>
      <c r="C278" s="200"/>
      <c r="D278" s="322"/>
      <c r="E278" s="200"/>
    </row>
    <row r="279" spans="1:5" s="37" customFormat="1" ht="12.75" hidden="1">
      <c r="A279" s="39" t="s">
        <v>1033</v>
      </c>
      <c r="B279" s="99" t="s">
        <v>1234</v>
      </c>
      <c r="C279" s="196"/>
      <c r="D279" s="319"/>
      <c r="E279" s="196"/>
    </row>
    <row r="280" spans="1:5" s="37" customFormat="1" ht="12.75" hidden="1">
      <c r="A280" s="41" t="s">
        <v>1107</v>
      </c>
      <c r="B280" s="95" t="s">
        <v>1235</v>
      </c>
      <c r="C280" s="199"/>
      <c r="D280" s="321"/>
      <c r="E280" s="199"/>
    </row>
    <row r="281" spans="1:5" s="37" customFormat="1" ht="25.5" hidden="1">
      <c r="A281" s="39" t="s">
        <v>1236</v>
      </c>
      <c r="B281" s="100" t="s">
        <v>1237</v>
      </c>
      <c r="C281" s="196"/>
      <c r="D281" s="319"/>
      <c r="E281" s="196"/>
    </row>
    <row r="282" spans="1:5" s="37" customFormat="1" ht="12.75" hidden="1">
      <c r="A282" s="39" t="s">
        <v>1000</v>
      </c>
      <c r="B282" s="100" t="s">
        <v>1238</v>
      </c>
      <c r="C282" s="196"/>
      <c r="D282" s="319"/>
      <c r="E282" s="196"/>
    </row>
    <row r="283" spans="1:5" s="37" customFormat="1" ht="27.75" customHeight="1" hidden="1">
      <c r="A283" s="41" t="s">
        <v>1239</v>
      </c>
      <c r="B283" s="95" t="s">
        <v>1240</v>
      </c>
      <c r="C283" s="201"/>
      <c r="D283" s="321"/>
      <c r="E283" s="201"/>
    </row>
    <row r="284" spans="1:5" s="37" customFormat="1" ht="12.75" hidden="1">
      <c r="A284" s="41" t="s">
        <v>957</v>
      </c>
      <c r="B284" s="95" t="s">
        <v>1241</v>
      </c>
      <c r="C284" s="198"/>
      <c r="D284" s="321"/>
      <c r="E284" s="198"/>
    </row>
    <row r="285" spans="1:5" s="37" customFormat="1" ht="12.75" hidden="1">
      <c r="A285" s="39" t="s">
        <v>1242</v>
      </c>
      <c r="B285" s="100" t="s">
        <v>1243</v>
      </c>
      <c r="C285" s="196"/>
      <c r="D285" s="319"/>
      <c r="E285" s="196"/>
    </row>
    <row r="286" spans="1:5" s="37" customFormat="1" ht="25.5" hidden="1">
      <c r="A286" s="39" t="s">
        <v>1088</v>
      </c>
      <c r="B286" s="100" t="s">
        <v>1244</v>
      </c>
      <c r="C286" s="196"/>
      <c r="D286" s="319"/>
      <c r="E286" s="196"/>
    </row>
    <row r="287" spans="1:5" s="37" customFormat="1" ht="12.75" hidden="1">
      <c r="A287" s="39" t="s">
        <v>988</v>
      </c>
      <c r="B287" s="100" t="s">
        <v>1245</v>
      </c>
      <c r="C287" s="196"/>
      <c r="D287" s="319"/>
      <c r="E287" s="196"/>
    </row>
    <row r="288" spans="1:5" s="37" customFormat="1" ht="12.75" hidden="1">
      <c r="A288" s="39" t="s">
        <v>990</v>
      </c>
      <c r="B288" s="100" t="s">
        <v>1246</v>
      </c>
      <c r="C288" s="196"/>
      <c r="D288" s="319"/>
      <c r="E288" s="196"/>
    </row>
    <row r="289" spans="1:5" s="37" customFormat="1" ht="12.75" hidden="1">
      <c r="A289" s="39" t="s">
        <v>1007</v>
      </c>
      <c r="B289" s="100" t="s">
        <v>1247</v>
      </c>
      <c r="C289" s="196"/>
      <c r="D289" s="319"/>
      <c r="E289" s="196"/>
    </row>
    <row r="290" spans="1:5" s="37" customFormat="1" ht="12.75" hidden="1">
      <c r="A290" s="39" t="s">
        <v>992</v>
      </c>
      <c r="B290" s="100" t="s">
        <v>1248</v>
      </c>
      <c r="C290" s="196"/>
      <c r="D290" s="319"/>
      <c r="E290" s="196"/>
    </row>
    <row r="291" spans="1:5" s="37" customFormat="1" ht="12.75" hidden="1">
      <c r="A291" s="39" t="s">
        <v>996</v>
      </c>
      <c r="B291" s="100" t="s">
        <v>1249</v>
      </c>
      <c r="C291" s="196"/>
      <c r="D291" s="319"/>
      <c r="E291" s="196"/>
    </row>
    <row r="292" spans="1:5" s="37" customFormat="1" ht="12.75" hidden="1">
      <c r="A292" s="39" t="s">
        <v>998</v>
      </c>
      <c r="B292" s="100" t="s">
        <v>1250</v>
      </c>
      <c r="C292" s="196"/>
      <c r="D292" s="319"/>
      <c r="E292" s="196"/>
    </row>
    <row r="293" spans="1:5" s="37" customFormat="1" ht="12.75" hidden="1">
      <c r="A293" s="39" t="s">
        <v>1013</v>
      </c>
      <c r="B293" s="100" t="s">
        <v>1251</v>
      </c>
      <c r="C293" s="196"/>
      <c r="D293" s="319"/>
      <c r="E293" s="196"/>
    </row>
    <row r="294" spans="1:5" s="37" customFormat="1" ht="12.75" hidden="1">
      <c r="A294" s="39" t="s">
        <v>1020</v>
      </c>
      <c r="B294" s="100" t="s">
        <v>1252</v>
      </c>
      <c r="C294" s="196"/>
      <c r="D294" s="319"/>
      <c r="E294" s="196"/>
    </row>
    <row r="295" spans="1:5" s="37" customFormat="1" ht="12.75" hidden="1">
      <c r="A295" s="39" t="s">
        <v>1022</v>
      </c>
      <c r="B295" s="100" t="s">
        <v>1253</v>
      </c>
      <c r="C295" s="196"/>
      <c r="D295" s="319"/>
      <c r="E295" s="196"/>
    </row>
    <row r="296" spans="1:5" s="37" customFormat="1" ht="12.75" hidden="1">
      <c r="A296" s="39" t="s">
        <v>1024</v>
      </c>
      <c r="B296" s="100" t="s">
        <v>1254</v>
      </c>
      <c r="C296" s="196"/>
      <c r="D296" s="319"/>
      <c r="E296" s="196"/>
    </row>
    <row r="297" spans="1:5" s="37" customFormat="1" ht="12.75" hidden="1">
      <c r="A297" s="39" t="s">
        <v>1026</v>
      </c>
      <c r="B297" s="100" t="s">
        <v>1255</v>
      </c>
      <c r="C297" s="196"/>
      <c r="D297" s="319"/>
      <c r="E297" s="196"/>
    </row>
    <row r="298" spans="1:5" s="37" customFormat="1" ht="12.75" hidden="1">
      <c r="A298" s="39" t="s">
        <v>1000</v>
      </c>
      <c r="B298" s="100" t="s">
        <v>1256</v>
      </c>
      <c r="C298" s="196"/>
      <c r="D298" s="319"/>
      <c r="E298" s="196"/>
    </row>
    <row r="299" spans="1:5" s="37" customFormat="1" ht="12.75" hidden="1">
      <c r="A299" s="39" t="s">
        <v>1029</v>
      </c>
      <c r="B299" s="100" t="s">
        <v>1257</v>
      </c>
      <c r="C299" s="196"/>
      <c r="D299" s="319"/>
      <c r="E299" s="196"/>
    </row>
    <row r="300" spans="1:5" s="37" customFormat="1" ht="12.75" hidden="1">
      <c r="A300" s="39" t="s">
        <v>1031</v>
      </c>
      <c r="B300" s="100" t="s">
        <v>1258</v>
      </c>
      <c r="C300" s="196"/>
      <c r="D300" s="319"/>
      <c r="E300" s="196"/>
    </row>
    <row r="301" spans="1:5" s="37" customFormat="1" ht="12.75" hidden="1">
      <c r="A301" s="39" t="s">
        <v>1033</v>
      </c>
      <c r="B301" s="100" t="s">
        <v>1259</v>
      </c>
      <c r="C301" s="196"/>
      <c r="D301" s="319"/>
      <c r="E301" s="196"/>
    </row>
    <row r="302" spans="1:5" s="37" customFormat="1" ht="12.75" hidden="1">
      <c r="A302" s="41" t="s">
        <v>671</v>
      </c>
      <c r="B302" s="95" t="s">
        <v>1260</v>
      </c>
      <c r="C302" s="198"/>
      <c r="D302" s="321"/>
      <c r="E302" s="198"/>
    </row>
    <row r="303" spans="1:5" s="37" customFormat="1" ht="25.5" hidden="1">
      <c r="A303" s="39" t="s">
        <v>1261</v>
      </c>
      <c r="B303" s="100" t="s">
        <v>1262</v>
      </c>
      <c r="C303" s="196"/>
      <c r="D303" s="319"/>
      <c r="E303" s="196"/>
    </row>
    <row r="304" spans="1:5" s="37" customFormat="1" ht="25.5" hidden="1">
      <c r="A304" s="39" t="s">
        <v>1088</v>
      </c>
      <c r="B304" s="100" t="s">
        <v>1263</v>
      </c>
      <c r="C304" s="196"/>
      <c r="D304" s="319"/>
      <c r="E304" s="196"/>
    </row>
    <row r="305" spans="1:5" s="37" customFormat="1" ht="12.75" hidden="1">
      <c r="A305" s="39" t="s">
        <v>988</v>
      </c>
      <c r="B305" s="100" t="s">
        <v>1264</v>
      </c>
      <c r="C305" s="196"/>
      <c r="D305" s="319"/>
      <c r="E305" s="196"/>
    </row>
    <row r="306" spans="1:5" s="37" customFormat="1" ht="12.75" hidden="1">
      <c r="A306" s="39" t="s">
        <v>990</v>
      </c>
      <c r="B306" s="100" t="s">
        <v>1265</v>
      </c>
      <c r="C306" s="196"/>
      <c r="D306" s="319"/>
      <c r="E306" s="196"/>
    </row>
    <row r="307" spans="1:5" s="37" customFormat="1" ht="12.75" hidden="1">
      <c r="A307" s="39" t="s">
        <v>1007</v>
      </c>
      <c r="B307" s="100" t="s">
        <v>1266</v>
      </c>
      <c r="C307" s="196"/>
      <c r="D307" s="319"/>
      <c r="E307" s="196"/>
    </row>
    <row r="308" spans="1:5" s="37" customFormat="1" ht="12.75" hidden="1">
      <c r="A308" s="39" t="s">
        <v>992</v>
      </c>
      <c r="B308" s="100" t="s">
        <v>1267</v>
      </c>
      <c r="C308" s="196"/>
      <c r="D308" s="319"/>
      <c r="E308" s="196"/>
    </row>
    <row r="309" spans="1:5" s="37" customFormat="1" ht="12.75" hidden="1">
      <c r="A309" s="39" t="s">
        <v>996</v>
      </c>
      <c r="B309" s="100" t="s">
        <v>1268</v>
      </c>
      <c r="C309" s="196"/>
      <c r="D309" s="319"/>
      <c r="E309" s="196"/>
    </row>
    <row r="310" spans="1:5" s="37" customFormat="1" ht="12.75" hidden="1">
      <c r="A310" s="39" t="s">
        <v>998</v>
      </c>
      <c r="B310" s="100" t="s">
        <v>1269</v>
      </c>
      <c r="C310" s="196"/>
      <c r="D310" s="319"/>
      <c r="E310" s="196"/>
    </row>
    <row r="311" spans="1:5" s="37" customFormat="1" ht="12.75" hidden="1">
      <c r="A311" s="39" t="s">
        <v>1013</v>
      </c>
      <c r="B311" s="100" t="s">
        <v>1270</v>
      </c>
      <c r="C311" s="196"/>
      <c r="D311" s="319"/>
      <c r="E311" s="196"/>
    </row>
    <row r="312" spans="1:5" s="37" customFormat="1" ht="12.75" hidden="1">
      <c r="A312" s="39" t="s">
        <v>1020</v>
      </c>
      <c r="B312" s="100" t="s">
        <v>1271</v>
      </c>
      <c r="C312" s="196"/>
      <c r="D312" s="319"/>
      <c r="E312" s="196"/>
    </row>
    <row r="313" spans="1:5" s="37" customFormat="1" ht="12.75" hidden="1">
      <c r="A313" s="39" t="s">
        <v>1022</v>
      </c>
      <c r="B313" s="100" t="s">
        <v>1253</v>
      </c>
      <c r="C313" s="196"/>
      <c r="D313" s="319"/>
      <c r="E313" s="196"/>
    </row>
    <row r="314" spans="1:5" s="37" customFormat="1" ht="12.75" hidden="1">
      <c r="A314" s="39" t="s">
        <v>1024</v>
      </c>
      <c r="B314" s="100" t="s">
        <v>1272</v>
      </c>
      <c r="C314" s="196"/>
      <c r="D314" s="319"/>
      <c r="E314" s="196"/>
    </row>
    <row r="315" spans="1:5" s="37" customFormat="1" ht="12.75" hidden="1">
      <c r="A315" s="39" t="s">
        <v>1026</v>
      </c>
      <c r="B315" s="100" t="s">
        <v>1273</v>
      </c>
      <c r="C315" s="196"/>
      <c r="D315" s="319"/>
      <c r="E315" s="196"/>
    </row>
    <row r="316" spans="1:5" s="37" customFormat="1" ht="12.75" hidden="1">
      <c r="A316" s="39" t="s">
        <v>1000</v>
      </c>
      <c r="B316" s="100" t="s">
        <v>1274</v>
      </c>
      <c r="C316" s="196"/>
      <c r="D316" s="319"/>
      <c r="E316" s="196"/>
    </row>
    <row r="317" spans="1:5" s="37" customFormat="1" ht="12.75" hidden="1">
      <c r="A317" s="39" t="s">
        <v>1029</v>
      </c>
      <c r="B317" s="100" t="s">
        <v>1275</v>
      </c>
      <c r="C317" s="196"/>
      <c r="D317" s="319"/>
      <c r="E317" s="196"/>
    </row>
    <row r="318" spans="1:5" s="37" customFormat="1" ht="12.75" hidden="1">
      <c r="A318" s="39" t="s">
        <v>1031</v>
      </c>
      <c r="B318" s="100" t="s">
        <v>1276</v>
      </c>
      <c r="C318" s="196"/>
      <c r="D318" s="319"/>
      <c r="E318" s="196"/>
    </row>
    <row r="319" spans="1:5" s="37" customFormat="1" ht="12.75" hidden="1">
      <c r="A319" s="39" t="s">
        <v>1033</v>
      </c>
      <c r="B319" s="100" t="s">
        <v>1277</v>
      </c>
      <c r="C319" s="196"/>
      <c r="D319" s="319"/>
      <c r="E319" s="196"/>
    </row>
    <row r="320" spans="1:5" s="37" customFormat="1" ht="12.75" hidden="1">
      <c r="A320" s="41" t="s">
        <v>834</v>
      </c>
      <c r="B320" s="95" t="s">
        <v>1278</v>
      </c>
      <c r="C320" s="198"/>
      <c r="D320" s="321"/>
      <c r="E320" s="198"/>
    </row>
    <row r="321" spans="1:5" s="37" customFormat="1" ht="25.5" hidden="1">
      <c r="A321" s="39" t="s">
        <v>984</v>
      </c>
      <c r="B321" s="100" t="s">
        <v>1279</v>
      </c>
      <c r="C321" s="196"/>
      <c r="D321" s="319"/>
      <c r="E321" s="196"/>
    </row>
    <row r="322" spans="1:5" s="37" customFormat="1" ht="12.75" hidden="1">
      <c r="A322" s="39" t="s">
        <v>994</v>
      </c>
      <c r="B322" s="100" t="s">
        <v>1280</v>
      </c>
      <c r="C322" s="196"/>
      <c r="D322" s="319"/>
      <c r="E322" s="196"/>
    </row>
    <row r="323" spans="1:5" s="37" customFormat="1" ht="12.75" hidden="1">
      <c r="A323" s="39" t="s">
        <v>988</v>
      </c>
      <c r="B323" s="100" t="s">
        <v>1281</v>
      </c>
      <c r="C323" s="196"/>
      <c r="D323" s="319"/>
      <c r="E323" s="196"/>
    </row>
    <row r="324" spans="1:5" s="37" customFormat="1" ht="12.75" hidden="1">
      <c r="A324" s="39" t="s">
        <v>990</v>
      </c>
      <c r="B324" s="100" t="s">
        <v>2</v>
      </c>
      <c r="C324" s="196"/>
      <c r="D324" s="319"/>
      <c r="E324" s="196"/>
    </row>
    <row r="325" spans="1:5" s="37" customFormat="1" ht="12.75" hidden="1">
      <c r="A325" s="39" t="s">
        <v>1007</v>
      </c>
      <c r="B325" s="100" t="s">
        <v>3</v>
      </c>
      <c r="C325" s="196"/>
      <c r="D325" s="319"/>
      <c r="E325" s="196"/>
    </row>
    <row r="326" spans="1:5" s="37" customFormat="1" ht="12.75" hidden="1">
      <c r="A326" s="39" t="s">
        <v>992</v>
      </c>
      <c r="B326" s="100" t="s">
        <v>4</v>
      </c>
      <c r="C326" s="196"/>
      <c r="D326" s="319"/>
      <c r="E326" s="196"/>
    </row>
    <row r="327" spans="1:5" s="37" customFormat="1" ht="12.75" hidden="1">
      <c r="A327" s="39" t="s">
        <v>996</v>
      </c>
      <c r="B327" s="100" t="s">
        <v>5</v>
      </c>
      <c r="C327" s="196"/>
      <c r="D327" s="319"/>
      <c r="E327" s="196"/>
    </row>
    <row r="328" spans="1:5" s="37" customFormat="1" ht="12.75" hidden="1">
      <c r="A328" s="39" t="s">
        <v>998</v>
      </c>
      <c r="B328" s="100" t="s">
        <v>6</v>
      </c>
      <c r="C328" s="196"/>
      <c r="D328" s="319"/>
      <c r="E328" s="196"/>
    </row>
    <row r="329" spans="1:5" s="37" customFormat="1" ht="12.75" hidden="1">
      <c r="A329" s="39" t="s">
        <v>1013</v>
      </c>
      <c r="B329" s="100" t="s">
        <v>7</v>
      </c>
      <c r="C329" s="196"/>
      <c r="D329" s="319"/>
      <c r="E329" s="196"/>
    </row>
    <row r="330" spans="1:5" s="37" customFormat="1" ht="12.75" hidden="1">
      <c r="A330" s="39" t="s">
        <v>1020</v>
      </c>
      <c r="B330" s="100" t="s">
        <v>8</v>
      </c>
      <c r="C330" s="196"/>
      <c r="D330" s="319"/>
      <c r="E330" s="196"/>
    </row>
    <row r="331" spans="1:5" s="37" customFormat="1" ht="12.75" hidden="1">
      <c r="A331" s="39" t="s">
        <v>1022</v>
      </c>
      <c r="B331" s="100" t="s">
        <v>9</v>
      </c>
      <c r="C331" s="196"/>
      <c r="D331" s="319"/>
      <c r="E331" s="196"/>
    </row>
    <row r="332" spans="1:5" s="37" customFormat="1" ht="12.75" hidden="1">
      <c r="A332" s="39" t="s">
        <v>1024</v>
      </c>
      <c r="B332" s="100" t="s">
        <v>10</v>
      </c>
      <c r="C332" s="196"/>
      <c r="D332" s="319"/>
      <c r="E332" s="196"/>
    </row>
    <row r="333" spans="1:5" s="37" customFormat="1" ht="12.75" hidden="1">
      <c r="A333" s="39" t="s">
        <v>1026</v>
      </c>
      <c r="B333" s="100" t="s">
        <v>11</v>
      </c>
      <c r="C333" s="196"/>
      <c r="D333" s="319"/>
      <c r="E333" s="196"/>
    </row>
    <row r="334" spans="1:5" s="37" customFormat="1" ht="12.75" hidden="1">
      <c r="A334" s="39" t="s">
        <v>1000</v>
      </c>
      <c r="B334" s="100" t="s">
        <v>12</v>
      </c>
      <c r="C334" s="196"/>
      <c r="D334" s="319"/>
      <c r="E334" s="196"/>
    </row>
    <row r="335" spans="1:5" s="37" customFormat="1" ht="12.75" hidden="1">
      <c r="A335" s="39" t="s">
        <v>1029</v>
      </c>
      <c r="B335" s="100" t="s">
        <v>13</v>
      </c>
      <c r="C335" s="196"/>
      <c r="D335" s="319"/>
      <c r="E335" s="196"/>
    </row>
    <row r="336" spans="1:5" s="37" customFormat="1" ht="12.75" hidden="1">
      <c r="A336" s="39" t="s">
        <v>1031</v>
      </c>
      <c r="B336" s="100" t="s">
        <v>15</v>
      </c>
      <c r="C336" s="196"/>
      <c r="D336" s="319"/>
      <c r="E336" s="196"/>
    </row>
    <row r="337" spans="1:5" s="37" customFormat="1" ht="12.75" hidden="1">
      <c r="A337" s="39" t="s">
        <v>1033</v>
      </c>
      <c r="B337" s="100" t="s">
        <v>17</v>
      </c>
      <c r="C337" s="196"/>
      <c r="D337" s="319"/>
      <c r="E337" s="196"/>
    </row>
    <row r="338" spans="1:5" s="37" customFormat="1" ht="25.5" hidden="1">
      <c r="A338" s="41" t="s">
        <v>18</v>
      </c>
      <c r="B338" s="95" t="s">
        <v>19</v>
      </c>
      <c r="C338" s="201"/>
      <c r="D338" s="321"/>
      <c r="E338" s="201"/>
    </row>
    <row r="339" spans="1:5" s="37" customFormat="1" ht="25.5" hidden="1">
      <c r="A339" s="41" t="s">
        <v>984</v>
      </c>
      <c r="B339" s="95" t="s">
        <v>20</v>
      </c>
      <c r="C339" s="199"/>
      <c r="D339" s="321"/>
      <c r="E339" s="199"/>
    </row>
    <row r="340" spans="1:5" s="37" customFormat="1" ht="12.75" hidden="1">
      <c r="A340" s="39" t="s">
        <v>994</v>
      </c>
      <c r="B340" s="100" t="s">
        <v>21</v>
      </c>
      <c r="C340" s="196"/>
      <c r="D340" s="319"/>
      <c r="E340" s="196"/>
    </row>
    <row r="341" spans="1:5" s="37" customFormat="1" ht="12.75" hidden="1">
      <c r="A341" s="39" t="s">
        <v>988</v>
      </c>
      <c r="B341" s="100" t="s">
        <v>22</v>
      </c>
      <c r="C341" s="196"/>
      <c r="D341" s="319"/>
      <c r="E341" s="196"/>
    </row>
    <row r="342" spans="1:5" s="37" customFormat="1" ht="12.75" hidden="1">
      <c r="A342" s="39" t="s">
        <v>990</v>
      </c>
      <c r="B342" s="100" t="s">
        <v>23</v>
      </c>
      <c r="C342" s="196"/>
      <c r="D342" s="319"/>
      <c r="E342" s="196"/>
    </row>
    <row r="343" spans="1:5" s="37" customFormat="1" ht="12.75" hidden="1">
      <c r="A343" s="39" t="s">
        <v>1007</v>
      </c>
      <c r="B343" s="100" t="s">
        <v>34</v>
      </c>
      <c r="C343" s="196"/>
      <c r="D343" s="319"/>
      <c r="E343" s="196"/>
    </row>
    <row r="344" spans="1:5" s="37" customFormat="1" ht="12.75" hidden="1">
      <c r="A344" s="39" t="s">
        <v>992</v>
      </c>
      <c r="B344" s="100" t="s">
        <v>35</v>
      </c>
      <c r="C344" s="196"/>
      <c r="D344" s="319"/>
      <c r="E344" s="196"/>
    </row>
    <row r="345" spans="1:5" s="37" customFormat="1" ht="12.75" hidden="1">
      <c r="A345" s="39" t="s">
        <v>996</v>
      </c>
      <c r="B345" s="100" t="s">
        <v>36</v>
      </c>
      <c r="C345" s="196"/>
      <c r="D345" s="319"/>
      <c r="E345" s="196"/>
    </row>
    <row r="346" spans="1:5" s="37" customFormat="1" ht="12.75" hidden="1">
      <c r="A346" s="39" t="s">
        <v>998</v>
      </c>
      <c r="B346" s="100" t="s">
        <v>37</v>
      </c>
      <c r="C346" s="196"/>
      <c r="D346" s="319"/>
      <c r="E346" s="196"/>
    </row>
    <row r="347" spans="1:5" s="37" customFormat="1" ht="12.75" hidden="1">
      <c r="A347" s="39" t="s">
        <v>1013</v>
      </c>
      <c r="B347" s="100" t="s">
        <v>38</v>
      </c>
      <c r="C347" s="196"/>
      <c r="D347" s="319"/>
      <c r="E347" s="196"/>
    </row>
    <row r="348" spans="1:5" s="37" customFormat="1" ht="12.75" hidden="1">
      <c r="A348" s="39" t="s">
        <v>1020</v>
      </c>
      <c r="B348" s="100" t="s">
        <v>39</v>
      </c>
      <c r="C348" s="196"/>
      <c r="D348" s="319"/>
      <c r="E348" s="196"/>
    </row>
    <row r="349" spans="1:5" s="37" customFormat="1" ht="12.75" hidden="1">
      <c r="A349" s="39" t="s">
        <v>1022</v>
      </c>
      <c r="B349" s="100" t="s">
        <v>40</v>
      </c>
      <c r="C349" s="196"/>
      <c r="D349" s="319"/>
      <c r="E349" s="196"/>
    </row>
    <row r="350" spans="1:5" s="37" customFormat="1" ht="12.75" hidden="1">
      <c r="A350" s="39" t="s">
        <v>1024</v>
      </c>
      <c r="B350" s="100" t="s">
        <v>41</v>
      </c>
      <c r="C350" s="196"/>
      <c r="D350" s="319"/>
      <c r="E350" s="196"/>
    </row>
    <row r="351" spans="1:5" s="37" customFormat="1" ht="12.75" hidden="1">
      <c r="A351" s="39" t="s">
        <v>1026</v>
      </c>
      <c r="B351" s="100" t="s">
        <v>42</v>
      </c>
      <c r="C351" s="196"/>
      <c r="D351" s="319"/>
      <c r="E351" s="196"/>
    </row>
    <row r="352" spans="1:5" s="37" customFormat="1" ht="12.75" hidden="1">
      <c r="A352" s="39" t="s">
        <v>1000</v>
      </c>
      <c r="B352" s="100" t="s">
        <v>43</v>
      </c>
      <c r="C352" s="196"/>
      <c r="D352" s="319"/>
      <c r="E352" s="196"/>
    </row>
    <row r="353" spans="1:5" s="37" customFormat="1" ht="12.75" hidden="1">
      <c r="A353" s="39" t="s">
        <v>1029</v>
      </c>
      <c r="B353" s="100" t="s">
        <v>44</v>
      </c>
      <c r="C353" s="196"/>
      <c r="D353" s="319"/>
      <c r="E353" s="196"/>
    </row>
    <row r="354" spans="1:5" s="37" customFormat="1" ht="12.75" hidden="1">
      <c r="A354" s="39" t="s">
        <v>1031</v>
      </c>
      <c r="B354" s="100" t="s">
        <v>45</v>
      </c>
      <c r="C354" s="196"/>
      <c r="D354" s="319"/>
      <c r="E354" s="196"/>
    </row>
    <row r="355" spans="1:5" s="37" customFormat="1" ht="12.75" hidden="1">
      <c r="A355" s="39" t="s">
        <v>1033</v>
      </c>
      <c r="B355" s="100" t="s">
        <v>46</v>
      </c>
      <c r="C355" s="196"/>
      <c r="D355" s="319"/>
      <c r="E355" s="196"/>
    </row>
    <row r="356" spans="1:5" s="37" customFormat="1" ht="12.75" hidden="1">
      <c r="A356" s="41" t="s">
        <v>1107</v>
      </c>
      <c r="B356" s="95" t="s">
        <v>47</v>
      </c>
      <c r="C356" s="199"/>
      <c r="D356" s="321"/>
      <c r="E356" s="199"/>
    </row>
    <row r="357" spans="1:5" s="37" customFormat="1" ht="25.5" hidden="1">
      <c r="A357" s="39" t="s">
        <v>1109</v>
      </c>
      <c r="B357" s="100" t="s">
        <v>48</v>
      </c>
      <c r="C357" s="196"/>
      <c r="D357" s="319"/>
      <c r="E357" s="196"/>
    </row>
    <row r="358" spans="1:5" s="37" customFormat="1" ht="12.75" hidden="1">
      <c r="A358" s="39" t="s">
        <v>1000</v>
      </c>
      <c r="B358" s="100" t="s">
        <v>49</v>
      </c>
      <c r="C358" s="196"/>
      <c r="D358" s="319"/>
      <c r="E358" s="196"/>
    </row>
    <row r="359" spans="1:5" s="2" customFormat="1" ht="12.75" hidden="1">
      <c r="A359" s="38" t="s">
        <v>50</v>
      </c>
      <c r="B359" s="95" t="s">
        <v>53</v>
      </c>
      <c r="C359" s="201"/>
      <c r="D359" s="321"/>
      <c r="E359" s="201"/>
    </row>
    <row r="360" spans="1:5" s="2" customFormat="1" ht="38.25" hidden="1">
      <c r="A360" s="38" t="s">
        <v>775</v>
      </c>
      <c r="B360" s="95" t="s">
        <v>54</v>
      </c>
      <c r="C360" s="198"/>
      <c r="D360" s="321"/>
      <c r="E360" s="198"/>
    </row>
    <row r="361" spans="1:5" ht="25.5" hidden="1">
      <c r="A361" s="97" t="s">
        <v>984</v>
      </c>
      <c r="B361" s="99" t="s">
        <v>55</v>
      </c>
      <c r="C361" s="202"/>
      <c r="D361" s="320"/>
      <c r="E361" s="202"/>
    </row>
    <row r="362" spans="1:5" ht="12.75" hidden="1">
      <c r="A362" s="97" t="s">
        <v>994</v>
      </c>
      <c r="B362" s="99" t="s">
        <v>56</v>
      </c>
      <c r="C362" s="202"/>
      <c r="D362" s="320"/>
      <c r="E362" s="202"/>
    </row>
    <row r="363" spans="1:5" ht="12.75" hidden="1">
      <c r="A363" s="97" t="s">
        <v>988</v>
      </c>
      <c r="B363" s="99" t="s">
        <v>57</v>
      </c>
      <c r="C363" s="202"/>
      <c r="D363" s="320"/>
      <c r="E363" s="202"/>
    </row>
    <row r="364" spans="1:5" ht="12.75" hidden="1">
      <c r="A364" s="98" t="s">
        <v>990</v>
      </c>
      <c r="B364" s="99" t="s">
        <v>58</v>
      </c>
      <c r="C364" s="202"/>
      <c r="D364" s="320"/>
      <c r="E364" s="202"/>
    </row>
    <row r="365" spans="1:5" ht="12.75" hidden="1">
      <c r="A365" s="98" t="s">
        <v>1007</v>
      </c>
      <c r="B365" s="99" t="s">
        <v>59</v>
      </c>
      <c r="C365" s="202"/>
      <c r="D365" s="320"/>
      <c r="E365" s="202"/>
    </row>
    <row r="366" spans="1:5" ht="12.75" hidden="1">
      <c r="A366" s="98" t="s">
        <v>992</v>
      </c>
      <c r="B366" s="99" t="s">
        <v>60</v>
      </c>
      <c r="C366" s="202"/>
      <c r="D366" s="320"/>
      <c r="E366" s="202"/>
    </row>
    <row r="367" spans="1:5" ht="12.75" hidden="1">
      <c r="A367" s="98" t="s">
        <v>996</v>
      </c>
      <c r="B367" s="99" t="s">
        <v>61</v>
      </c>
      <c r="C367" s="202"/>
      <c r="D367" s="320"/>
      <c r="E367" s="202"/>
    </row>
    <row r="368" spans="1:5" ht="12.75" hidden="1">
      <c r="A368" s="98" t="s">
        <v>998</v>
      </c>
      <c r="B368" s="99" t="s">
        <v>62</v>
      </c>
      <c r="C368" s="202"/>
      <c r="D368" s="320"/>
      <c r="E368" s="202"/>
    </row>
    <row r="369" spans="1:5" ht="12.75" hidden="1">
      <c r="A369" s="98" t="s">
        <v>1013</v>
      </c>
      <c r="B369" s="99" t="s">
        <v>63</v>
      </c>
      <c r="C369" s="202"/>
      <c r="D369" s="320"/>
      <c r="E369" s="202"/>
    </row>
    <row r="370" spans="1:5" ht="12.75" hidden="1">
      <c r="A370" s="98" t="s">
        <v>1020</v>
      </c>
      <c r="B370" s="99" t="s">
        <v>64</v>
      </c>
      <c r="C370" s="202"/>
      <c r="D370" s="320"/>
      <c r="E370" s="202"/>
    </row>
    <row r="371" spans="1:5" ht="12.75" hidden="1">
      <c r="A371" s="98" t="s">
        <v>1022</v>
      </c>
      <c r="B371" s="99" t="s">
        <v>65</v>
      </c>
      <c r="C371" s="202"/>
      <c r="D371" s="320"/>
      <c r="E371" s="202"/>
    </row>
    <row r="372" spans="1:5" ht="12.75" hidden="1">
      <c r="A372" s="98" t="s">
        <v>1024</v>
      </c>
      <c r="B372" s="99" t="s">
        <v>66</v>
      </c>
      <c r="C372" s="202"/>
      <c r="D372" s="320"/>
      <c r="E372" s="202"/>
    </row>
    <row r="373" spans="1:5" ht="12.75" hidden="1">
      <c r="A373" s="98" t="s">
        <v>1026</v>
      </c>
      <c r="B373" s="99" t="s">
        <v>67</v>
      </c>
      <c r="C373" s="202"/>
      <c r="D373" s="320"/>
      <c r="E373" s="202"/>
    </row>
    <row r="374" spans="1:5" ht="12.75" hidden="1">
      <c r="A374" s="98" t="s">
        <v>1000</v>
      </c>
      <c r="B374" s="99" t="s">
        <v>68</v>
      </c>
      <c r="C374" s="202"/>
      <c r="D374" s="320"/>
      <c r="E374" s="202"/>
    </row>
    <row r="375" spans="1:5" ht="12.75" hidden="1">
      <c r="A375" s="98" t="s">
        <v>1029</v>
      </c>
      <c r="B375" s="99" t="s">
        <v>69</v>
      </c>
      <c r="C375" s="202"/>
      <c r="D375" s="320"/>
      <c r="E375" s="202"/>
    </row>
    <row r="376" spans="1:5" ht="12.75" hidden="1">
      <c r="A376" s="98" t="s">
        <v>1031</v>
      </c>
      <c r="B376" s="99" t="s">
        <v>70</v>
      </c>
      <c r="C376" s="202"/>
      <c r="D376" s="320"/>
      <c r="E376" s="202"/>
    </row>
    <row r="377" spans="1:5" ht="12.75" hidden="1">
      <c r="A377" s="98" t="s">
        <v>1033</v>
      </c>
      <c r="B377" s="99" t="s">
        <v>71</v>
      </c>
      <c r="C377" s="202"/>
      <c r="D377" s="320"/>
      <c r="E377" s="202"/>
    </row>
    <row r="378" spans="1:5" s="7" customFormat="1" ht="27.75" customHeight="1" hidden="1">
      <c r="A378" s="41" t="s">
        <v>776</v>
      </c>
      <c r="B378" s="42" t="s">
        <v>72</v>
      </c>
      <c r="C378" s="203"/>
      <c r="D378" s="323"/>
      <c r="E378" s="203"/>
    </row>
    <row r="379" spans="1:5" ht="12.75" hidden="1">
      <c r="A379" s="101" t="s">
        <v>73</v>
      </c>
      <c r="B379" s="99" t="s">
        <v>74</v>
      </c>
      <c r="C379" s="202"/>
      <c r="D379" s="320"/>
      <c r="E379" s="202"/>
    </row>
    <row r="380" spans="1:5" ht="12.75" hidden="1">
      <c r="A380" s="101" t="s">
        <v>75</v>
      </c>
      <c r="B380" s="99" t="s">
        <v>76</v>
      </c>
      <c r="C380" s="202"/>
      <c r="D380" s="320"/>
      <c r="E380" s="202"/>
    </row>
    <row r="381" spans="1:5" ht="12.75" hidden="1">
      <c r="A381" s="101" t="s">
        <v>1101</v>
      </c>
      <c r="B381" s="99" t="s">
        <v>77</v>
      </c>
      <c r="C381" s="202"/>
      <c r="D381" s="320"/>
      <c r="E381" s="202"/>
    </row>
    <row r="382" spans="1:5" s="2" customFormat="1" ht="12.75" hidden="1">
      <c r="A382" s="41" t="s">
        <v>777</v>
      </c>
      <c r="B382" s="95" t="s">
        <v>78</v>
      </c>
      <c r="C382" s="198"/>
      <c r="D382" s="321"/>
      <c r="E382" s="198"/>
    </row>
    <row r="383" spans="1:5" ht="12.75" hidden="1">
      <c r="A383" s="101" t="s">
        <v>80</v>
      </c>
      <c r="B383" s="99" t="s">
        <v>81</v>
      </c>
      <c r="C383" s="202"/>
      <c r="D383" s="320"/>
      <c r="E383" s="202"/>
    </row>
    <row r="384" spans="1:5" ht="12.75" hidden="1">
      <c r="A384" s="101" t="s">
        <v>1000</v>
      </c>
      <c r="B384" s="99" t="s">
        <v>82</v>
      </c>
      <c r="C384" s="202"/>
      <c r="D384" s="320"/>
      <c r="E384" s="202"/>
    </row>
    <row r="385" spans="1:5" s="2" customFormat="1" ht="12.75" hidden="1">
      <c r="A385" s="41" t="s">
        <v>83</v>
      </c>
      <c r="B385" s="95" t="s">
        <v>84</v>
      </c>
      <c r="C385" s="198"/>
      <c r="D385" s="321"/>
      <c r="E385" s="198"/>
    </row>
    <row r="386" spans="1:5" s="2" customFormat="1" ht="25.5" hidden="1">
      <c r="A386" s="42" t="s">
        <v>984</v>
      </c>
      <c r="B386" s="95" t="s">
        <v>118</v>
      </c>
      <c r="C386" s="204"/>
      <c r="D386" s="321"/>
      <c r="E386" s="204"/>
    </row>
    <row r="387" spans="1:5" ht="12.75" hidden="1">
      <c r="A387" s="102" t="s">
        <v>994</v>
      </c>
      <c r="B387" s="99" t="s">
        <v>119</v>
      </c>
      <c r="C387" s="202"/>
      <c r="D387" s="320"/>
      <c r="E387" s="202"/>
    </row>
    <row r="388" spans="1:5" ht="12.75" hidden="1">
      <c r="A388" s="102" t="s">
        <v>1000</v>
      </c>
      <c r="B388" s="99" t="s">
        <v>120</v>
      </c>
      <c r="C388" s="202"/>
      <c r="D388" s="320"/>
      <c r="E388" s="202"/>
    </row>
    <row r="389" spans="1:5" s="32" customFormat="1" ht="12.75" hidden="1">
      <c r="A389" s="42" t="s">
        <v>121</v>
      </c>
      <c r="B389" s="95" t="s">
        <v>122</v>
      </c>
      <c r="C389" s="199"/>
      <c r="D389" s="321"/>
      <c r="E389" s="199"/>
    </row>
    <row r="390" spans="1:5" ht="12.75" hidden="1">
      <c r="A390" s="102" t="s">
        <v>125</v>
      </c>
      <c r="B390" s="99" t="s">
        <v>126</v>
      </c>
      <c r="C390" s="202"/>
      <c r="D390" s="320"/>
      <c r="E390" s="202"/>
    </row>
    <row r="391" spans="1:5" ht="12.75" hidden="1">
      <c r="A391" s="97" t="s">
        <v>1000</v>
      </c>
      <c r="B391" s="99" t="s">
        <v>127</v>
      </c>
      <c r="C391" s="202"/>
      <c r="D391" s="320"/>
      <c r="E391" s="202"/>
    </row>
    <row r="392" spans="1:5" s="2" customFormat="1" ht="12.75" hidden="1">
      <c r="A392" s="38" t="s">
        <v>128</v>
      </c>
      <c r="B392" s="95" t="s">
        <v>129</v>
      </c>
      <c r="C392" s="204"/>
      <c r="D392" s="321"/>
      <c r="E392" s="204"/>
    </row>
    <row r="393" spans="1:5" ht="28.5" customHeight="1" hidden="1">
      <c r="A393" s="102" t="s">
        <v>130</v>
      </c>
      <c r="B393" s="99" t="s">
        <v>131</v>
      </c>
      <c r="C393" s="202"/>
      <c r="D393" s="320"/>
      <c r="E393" s="202"/>
    </row>
    <row r="394" spans="1:5" ht="12.75" hidden="1">
      <c r="A394" s="97" t="s">
        <v>1000</v>
      </c>
      <c r="B394" s="99" t="s">
        <v>132</v>
      </c>
      <c r="C394" s="202"/>
      <c r="D394" s="320"/>
      <c r="E394" s="202"/>
    </row>
    <row r="395" spans="1:5" s="2" customFormat="1" ht="51" hidden="1">
      <c r="A395" s="38" t="s">
        <v>133</v>
      </c>
      <c r="B395" s="95" t="s">
        <v>134</v>
      </c>
      <c r="C395" s="204"/>
      <c r="D395" s="321"/>
      <c r="E395" s="204"/>
    </row>
    <row r="396" spans="1:5" ht="12.75" hidden="1">
      <c r="A396" s="97" t="s">
        <v>994</v>
      </c>
      <c r="B396" s="95" t="s">
        <v>135</v>
      </c>
      <c r="C396" s="202"/>
      <c r="D396" s="320"/>
      <c r="E396" s="202"/>
    </row>
    <row r="397" spans="1:5" ht="12.75" hidden="1">
      <c r="A397" s="97" t="s">
        <v>1000</v>
      </c>
      <c r="B397" s="99" t="s">
        <v>136</v>
      </c>
      <c r="C397" s="202"/>
      <c r="D397" s="320"/>
      <c r="E397" s="202"/>
    </row>
    <row r="398" spans="1:5" s="2" customFormat="1" ht="12.75" hidden="1">
      <c r="A398" s="43" t="s">
        <v>787</v>
      </c>
      <c r="B398" s="103" t="s">
        <v>137</v>
      </c>
      <c r="C398" s="198"/>
      <c r="D398" s="321"/>
      <c r="E398" s="198"/>
    </row>
    <row r="399" spans="1:5" s="4" customFormat="1" ht="12.75" hidden="1">
      <c r="A399" s="97" t="s">
        <v>140</v>
      </c>
      <c r="B399" s="104" t="s">
        <v>141</v>
      </c>
      <c r="C399" s="205"/>
      <c r="D399" s="324"/>
      <c r="E399" s="205"/>
    </row>
    <row r="400" spans="1:5" s="4" customFormat="1" ht="38.25" hidden="1">
      <c r="A400" s="97" t="s">
        <v>142</v>
      </c>
      <c r="B400" s="104" t="s">
        <v>143</v>
      </c>
      <c r="C400" s="205"/>
      <c r="D400" s="324"/>
      <c r="E400" s="205"/>
    </row>
    <row r="401" spans="1:5" s="4" customFormat="1" ht="12.75" hidden="1">
      <c r="A401" s="97" t="s">
        <v>988</v>
      </c>
      <c r="B401" s="104" t="s">
        <v>144</v>
      </c>
      <c r="C401" s="205"/>
      <c r="D401" s="324"/>
      <c r="E401" s="205"/>
    </row>
    <row r="402" spans="1:5" s="4" customFormat="1" ht="12.75" hidden="1">
      <c r="A402" s="97" t="s">
        <v>990</v>
      </c>
      <c r="B402" s="104" t="s">
        <v>145</v>
      </c>
      <c r="C402" s="205"/>
      <c r="D402" s="324"/>
      <c r="E402" s="205"/>
    </row>
    <row r="403" spans="1:5" s="4" customFormat="1" ht="12.75" hidden="1">
      <c r="A403" s="97" t="s">
        <v>992</v>
      </c>
      <c r="B403" s="104" t="s">
        <v>146</v>
      </c>
      <c r="C403" s="205"/>
      <c r="D403" s="324"/>
      <c r="E403" s="205"/>
    </row>
    <row r="404" spans="1:5" s="4" customFormat="1" ht="12.75" hidden="1">
      <c r="A404" s="97" t="s">
        <v>1000</v>
      </c>
      <c r="B404" s="104" t="s">
        <v>147</v>
      </c>
      <c r="C404" s="205"/>
      <c r="D404" s="324"/>
      <c r="E404" s="205"/>
    </row>
    <row r="405" spans="1:5" s="4" customFormat="1" ht="38.25" hidden="1">
      <c r="A405" s="38" t="s">
        <v>826</v>
      </c>
      <c r="B405" s="103" t="s">
        <v>148</v>
      </c>
      <c r="C405" s="203"/>
      <c r="D405" s="323"/>
      <c r="E405" s="203"/>
    </row>
    <row r="406" spans="1:5" s="7" customFormat="1" ht="12.75" hidden="1">
      <c r="A406" s="38" t="s">
        <v>149</v>
      </c>
      <c r="B406" s="103" t="s">
        <v>150</v>
      </c>
      <c r="C406" s="206"/>
      <c r="D406" s="323"/>
      <c r="E406" s="206"/>
    </row>
    <row r="407" spans="1:5" s="4" customFormat="1" ht="25.5" hidden="1">
      <c r="A407" s="97" t="s">
        <v>151</v>
      </c>
      <c r="B407" s="104" t="s">
        <v>152</v>
      </c>
      <c r="C407" s="205"/>
      <c r="D407" s="324"/>
      <c r="E407" s="205"/>
    </row>
    <row r="408" spans="1:5" s="4" customFormat="1" ht="12.75" hidden="1">
      <c r="A408" s="97" t="s">
        <v>1000</v>
      </c>
      <c r="B408" s="104" t="s">
        <v>163</v>
      </c>
      <c r="C408" s="205"/>
      <c r="D408" s="324"/>
      <c r="E408" s="205"/>
    </row>
    <row r="409" spans="1:5" s="7" customFormat="1" ht="38.25" hidden="1">
      <c r="A409" s="38" t="s">
        <v>164</v>
      </c>
      <c r="B409" s="103" t="s">
        <v>165</v>
      </c>
      <c r="C409" s="206"/>
      <c r="D409" s="323"/>
      <c r="E409" s="206"/>
    </row>
    <row r="410" spans="1:5" s="4" customFormat="1" ht="38.25" hidden="1">
      <c r="A410" s="97" t="s">
        <v>166</v>
      </c>
      <c r="B410" s="104" t="s">
        <v>167</v>
      </c>
      <c r="C410" s="205"/>
      <c r="D410" s="324"/>
      <c r="E410" s="205"/>
    </row>
    <row r="411" spans="1:5" s="4" customFormat="1" ht="12.75" hidden="1">
      <c r="A411" s="97" t="s">
        <v>1000</v>
      </c>
      <c r="B411" s="104" t="s">
        <v>168</v>
      </c>
      <c r="C411" s="205"/>
      <c r="D411" s="324"/>
      <c r="E411" s="205"/>
    </row>
    <row r="412" spans="1:5" s="4" customFormat="1" ht="25.5" hidden="1">
      <c r="A412" s="38" t="s">
        <v>828</v>
      </c>
      <c r="B412" s="103" t="s">
        <v>169</v>
      </c>
      <c r="C412" s="203"/>
      <c r="D412" s="323"/>
      <c r="E412" s="203"/>
    </row>
    <row r="413" spans="1:5" s="4" customFormat="1" ht="12.75" hidden="1">
      <c r="A413" s="38" t="s">
        <v>170</v>
      </c>
      <c r="B413" s="103" t="s">
        <v>171</v>
      </c>
      <c r="C413" s="206"/>
      <c r="D413" s="323"/>
      <c r="E413" s="206"/>
    </row>
    <row r="414" spans="1:5" s="4" customFormat="1" ht="12.75" hidden="1">
      <c r="A414" s="97" t="s">
        <v>172</v>
      </c>
      <c r="B414" s="104" t="s">
        <v>173</v>
      </c>
      <c r="C414" s="205"/>
      <c r="D414" s="324"/>
      <c r="E414" s="205"/>
    </row>
    <row r="415" spans="1:5" s="4" customFormat="1" ht="12.75" hidden="1">
      <c r="A415" s="97" t="s">
        <v>1000</v>
      </c>
      <c r="B415" s="104" t="s">
        <v>174</v>
      </c>
      <c r="C415" s="205"/>
      <c r="D415" s="324"/>
      <c r="E415" s="205"/>
    </row>
    <row r="416" spans="1:5" s="4" customFormat="1" ht="25.5" hidden="1">
      <c r="A416" s="38" t="s">
        <v>175</v>
      </c>
      <c r="B416" s="103" t="s">
        <v>176</v>
      </c>
      <c r="C416" s="206"/>
      <c r="D416" s="323"/>
      <c r="E416" s="206"/>
    </row>
    <row r="417" spans="1:5" s="4" customFormat="1" ht="12.75" hidden="1">
      <c r="A417" s="97" t="s">
        <v>177</v>
      </c>
      <c r="B417" s="104" t="s">
        <v>178</v>
      </c>
      <c r="C417" s="205"/>
      <c r="D417" s="324"/>
      <c r="E417" s="205"/>
    </row>
    <row r="418" spans="1:5" s="4" customFormat="1" ht="12.75" hidden="1">
      <c r="A418" s="89" t="s">
        <v>1029</v>
      </c>
      <c r="B418" s="105" t="s">
        <v>179</v>
      </c>
      <c r="C418" s="205"/>
      <c r="D418" s="324"/>
      <c r="E418" s="205"/>
    </row>
    <row r="419" spans="1:5" s="4" customFormat="1" ht="12.75" hidden="1">
      <c r="A419" s="89" t="s">
        <v>1031</v>
      </c>
      <c r="B419" s="105" t="s">
        <v>180</v>
      </c>
      <c r="C419" s="205"/>
      <c r="D419" s="324"/>
      <c r="E419" s="205"/>
    </row>
    <row r="420" spans="1:5" s="7" customFormat="1" ht="38.25" hidden="1">
      <c r="A420" s="34" t="s">
        <v>181</v>
      </c>
      <c r="B420" s="74" t="s">
        <v>182</v>
      </c>
      <c r="C420" s="206"/>
      <c r="D420" s="323"/>
      <c r="E420" s="206"/>
    </row>
    <row r="421" spans="1:5" s="4" customFormat="1" ht="38.25" hidden="1">
      <c r="A421" s="89" t="s">
        <v>183</v>
      </c>
      <c r="B421" s="105" t="s">
        <v>184</v>
      </c>
      <c r="C421" s="205"/>
      <c r="D421" s="324"/>
      <c r="E421" s="205"/>
    </row>
    <row r="422" spans="1:5" s="4" customFormat="1" ht="12.75" hidden="1">
      <c r="A422" s="89" t="s">
        <v>1000</v>
      </c>
      <c r="B422" s="105" t="s">
        <v>185</v>
      </c>
      <c r="C422" s="205"/>
      <c r="D422" s="324"/>
      <c r="E422" s="205"/>
    </row>
    <row r="423" spans="1:5" s="4" customFormat="1" ht="25.5" hidden="1">
      <c r="A423" s="34" t="s">
        <v>829</v>
      </c>
      <c r="B423" s="74" t="s">
        <v>186</v>
      </c>
      <c r="C423" s="203"/>
      <c r="D423" s="323"/>
      <c r="E423" s="203"/>
    </row>
    <row r="424" spans="1:5" s="7" customFormat="1" ht="25.5" hidden="1">
      <c r="A424" s="34" t="s">
        <v>984</v>
      </c>
      <c r="B424" s="74" t="s">
        <v>187</v>
      </c>
      <c r="C424" s="206"/>
      <c r="D424" s="323"/>
      <c r="E424" s="206"/>
    </row>
    <row r="425" spans="1:5" s="6" customFormat="1" ht="12.75" hidden="1">
      <c r="A425" s="33" t="s">
        <v>994</v>
      </c>
      <c r="B425" s="106" t="s">
        <v>188</v>
      </c>
      <c r="C425" s="207"/>
      <c r="D425" s="322"/>
      <c r="E425" s="207"/>
    </row>
    <row r="426" spans="1:5" s="6" customFormat="1" ht="12.75" hidden="1">
      <c r="A426" s="33" t="s">
        <v>1000</v>
      </c>
      <c r="B426" s="106" t="s">
        <v>189</v>
      </c>
      <c r="C426" s="207"/>
      <c r="D426" s="322"/>
      <c r="E426" s="207"/>
    </row>
    <row r="427" spans="1:5" s="4" customFormat="1" ht="12.75" hidden="1">
      <c r="A427" s="34" t="s">
        <v>190</v>
      </c>
      <c r="B427" s="74" t="s">
        <v>191</v>
      </c>
      <c r="C427" s="206"/>
      <c r="D427" s="323"/>
      <c r="E427" s="206"/>
    </row>
    <row r="428" spans="1:5" s="4" customFormat="1" ht="25.5" hidden="1">
      <c r="A428" s="33" t="s">
        <v>192</v>
      </c>
      <c r="B428" s="106" t="s">
        <v>193</v>
      </c>
      <c r="C428" s="207"/>
      <c r="D428" s="322"/>
      <c r="E428" s="207"/>
    </row>
    <row r="429" spans="1:5" s="4" customFormat="1" ht="12.75" hidden="1">
      <c r="A429" s="33" t="s">
        <v>1000</v>
      </c>
      <c r="B429" s="106" t="s">
        <v>195</v>
      </c>
      <c r="C429" s="207"/>
      <c r="D429" s="322"/>
      <c r="E429" s="207"/>
    </row>
    <row r="430" spans="1:5" s="4" customFormat="1" ht="12.75" hidden="1">
      <c r="A430" s="34" t="s">
        <v>674</v>
      </c>
      <c r="B430" s="74" t="s">
        <v>196</v>
      </c>
      <c r="C430" s="203"/>
      <c r="D430" s="323"/>
      <c r="E430" s="203"/>
    </row>
    <row r="431" spans="1:5" s="4" customFormat="1" ht="12.75" hidden="1">
      <c r="A431" s="89" t="s">
        <v>197</v>
      </c>
      <c r="B431" s="105" t="s">
        <v>198</v>
      </c>
      <c r="C431" s="205"/>
      <c r="D431" s="324"/>
      <c r="E431" s="205"/>
    </row>
    <row r="432" spans="1:5" s="4" customFormat="1" ht="25.5" hidden="1">
      <c r="A432" s="89" t="s">
        <v>1088</v>
      </c>
      <c r="B432" s="105" t="s">
        <v>199</v>
      </c>
      <c r="C432" s="205"/>
      <c r="D432" s="324"/>
      <c r="E432" s="205"/>
    </row>
    <row r="433" spans="1:5" s="4" customFormat="1" ht="12.75" hidden="1">
      <c r="A433" s="89" t="s">
        <v>1000</v>
      </c>
      <c r="B433" s="105" t="s">
        <v>200</v>
      </c>
      <c r="C433" s="205"/>
      <c r="D433" s="324"/>
      <c r="E433" s="205"/>
    </row>
    <row r="434" spans="1:5" s="4" customFormat="1" ht="12.75" hidden="1">
      <c r="A434" s="34" t="s">
        <v>675</v>
      </c>
      <c r="B434" s="74" t="s">
        <v>201</v>
      </c>
      <c r="C434" s="203"/>
      <c r="D434" s="323"/>
      <c r="E434" s="203"/>
    </row>
    <row r="435" spans="1:5" s="7" customFormat="1" ht="12.75" hidden="1">
      <c r="A435" s="34" t="s">
        <v>202</v>
      </c>
      <c r="B435" s="74" t="s">
        <v>203</v>
      </c>
      <c r="C435" s="206"/>
      <c r="D435" s="323"/>
      <c r="E435" s="206"/>
    </row>
    <row r="436" spans="1:5" s="4" customFormat="1" ht="25.5" hidden="1">
      <c r="A436" s="89" t="s">
        <v>1088</v>
      </c>
      <c r="B436" s="105" t="s">
        <v>204</v>
      </c>
      <c r="C436" s="205"/>
      <c r="D436" s="324"/>
      <c r="E436" s="205"/>
    </row>
    <row r="437" spans="1:5" s="4" customFormat="1" ht="12.75" hidden="1">
      <c r="A437" s="89" t="s">
        <v>1000</v>
      </c>
      <c r="B437" s="105" t="s">
        <v>205</v>
      </c>
      <c r="C437" s="205"/>
      <c r="D437" s="324"/>
      <c r="E437" s="205"/>
    </row>
    <row r="438" spans="1:5" s="7" customFormat="1" ht="25.5" hidden="1">
      <c r="A438" s="34" t="s">
        <v>206</v>
      </c>
      <c r="B438" s="74" t="s">
        <v>212</v>
      </c>
      <c r="C438" s="206"/>
      <c r="D438" s="323"/>
      <c r="E438" s="206"/>
    </row>
    <row r="439" spans="1:5" ht="25.5" hidden="1">
      <c r="A439" s="89" t="s">
        <v>1088</v>
      </c>
      <c r="B439" s="105" t="s">
        <v>220</v>
      </c>
      <c r="C439" s="205"/>
      <c r="D439" s="324"/>
      <c r="E439" s="205"/>
    </row>
    <row r="440" spans="1:5" ht="12.75" hidden="1">
      <c r="A440" s="89" t="s">
        <v>1000</v>
      </c>
      <c r="B440" s="105" t="s">
        <v>221</v>
      </c>
      <c r="C440" s="205"/>
      <c r="D440" s="324"/>
      <c r="E440" s="205"/>
    </row>
    <row r="441" spans="1:5" s="2" customFormat="1" ht="12.75" hidden="1">
      <c r="A441" s="38" t="s">
        <v>850</v>
      </c>
      <c r="B441" s="95" t="s">
        <v>222</v>
      </c>
      <c r="C441" s="198"/>
      <c r="D441" s="321"/>
      <c r="E441" s="198"/>
    </row>
    <row r="442" spans="1:5" ht="12.75" hidden="1">
      <c r="A442" s="97" t="s">
        <v>223</v>
      </c>
      <c r="B442" s="99" t="s">
        <v>224</v>
      </c>
      <c r="C442" s="202"/>
      <c r="D442" s="320"/>
      <c r="E442" s="202"/>
    </row>
    <row r="443" spans="1:5" ht="25.5" hidden="1">
      <c r="A443" s="97" t="s">
        <v>225</v>
      </c>
      <c r="B443" s="99" t="s">
        <v>226</v>
      </c>
      <c r="C443" s="202"/>
      <c r="D443" s="320"/>
      <c r="E443" s="202"/>
    </row>
    <row r="444" spans="1:5" ht="12.75" hidden="1">
      <c r="A444" s="97" t="s">
        <v>227</v>
      </c>
      <c r="B444" s="99" t="s">
        <v>228</v>
      </c>
      <c r="C444" s="202"/>
      <c r="D444" s="320"/>
      <c r="E444" s="202"/>
    </row>
    <row r="445" spans="1:5" ht="12.75" hidden="1">
      <c r="A445" s="97" t="s">
        <v>229</v>
      </c>
      <c r="B445" s="99" t="s">
        <v>230</v>
      </c>
      <c r="C445" s="202"/>
      <c r="D445" s="320"/>
      <c r="E445" s="202"/>
    </row>
    <row r="446" spans="1:5" s="2" customFormat="1" ht="12.75" hidden="1">
      <c r="A446" s="43" t="s">
        <v>851</v>
      </c>
      <c r="B446" s="95" t="s">
        <v>231</v>
      </c>
      <c r="C446" s="198"/>
      <c r="D446" s="321"/>
      <c r="E446" s="198"/>
    </row>
    <row r="447" spans="1:5" s="4" customFormat="1" ht="25.5" hidden="1">
      <c r="A447" s="97" t="s">
        <v>232</v>
      </c>
      <c r="B447" s="104" t="s">
        <v>233</v>
      </c>
      <c r="C447" s="202"/>
      <c r="D447" s="320"/>
      <c r="E447" s="202"/>
    </row>
    <row r="448" spans="1:5" s="4" customFormat="1" ht="12.75" hidden="1">
      <c r="A448" s="97" t="s">
        <v>234</v>
      </c>
      <c r="B448" s="104" t="s">
        <v>235</v>
      </c>
      <c r="C448" s="202"/>
      <c r="D448" s="320"/>
      <c r="E448" s="202"/>
    </row>
    <row r="449" spans="1:5" s="4" customFormat="1" ht="12.75" hidden="1">
      <c r="A449" s="97" t="s">
        <v>1000</v>
      </c>
      <c r="B449" s="104" t="s">
        <v>236</v>
      </c>
      <c r="C449" s="202"/>
      <c r="D449" s="320"/>
      <c r="E449" s="202"/>
    </row>
    <row r="450" spans="1:5" s="4" customFormat="1" ht="12.75" hidden="1">
      <c r="A450" s="38" t="s">
        <v>840</v>
      </c>
      <c r="B450" s="103" t="s">
        <v>237</v>
      </c>
      <c r="C450" s="198"/>
      <c r="D450" s="321"/>
      <c r="E450" s="198"/>
    </row>
    <row r="451" spans="1:5" s="6" customFormat="1" ht="25.5" hidden="1">
      <c r="A451" s="36" t="s">
        <v>984</v>
      </c>
      <c r="B451" s="107" t="s">
        <v>238</v>
      </c>
      <c r="C451" s="208"/>
      <c r="D451" s="319"/>
      <c r="E451" s="208"/>
    </row>
    <row r="452" spans="1:5" s="7" customFormat="1" ht="51" hidden="1">
      <c r="A452" s="38" t="s">
        <v>239</v>
      </c>
      <c r="B452" s="103" t="s">
        <v>240</v>
      </c>
      <c r="C452" s="204"/>
      <c r="D452" s="321"/>
      <c r="E452" s="204"/>
    </row>
    <row r="453" spans="1:5" s="4" customFormat="1" ht="12.75" hidden="1">
      <c r="A453" s="97" t="s">
        <v>227</v>
      </c>
      <c r="B453" s="104" t="s">
        <v>241</v>
      </c>
      <c r="C453" s="202"/>
      <c r="D453" s="320"/>
      <c r="E453" s="202"/>
    </row>
    <row r="454" spans="1:5" ht="12.75" hidden="1">
      <c r="A454" s="108" t="s">
        <v>229</v>
      </c>
      <c r="B454" s="99" t="s">
        <v>242</v>
      </c>
      <c r="C454" s="202"/>
      <c r="D454" s="320"/>
      <c r="E454" s="202"/>
    </row>
    <row r="455" spans="1:5" s="7" customFormat="1" ht="25.5" hidden="1">
      <c r="A455" s="38" t="s">
        <v>243</v>
      </c>
      <c r="B455" s="103" t="s">
        <v>244</v>
      </c>
      <c r="C455" s="204"/>
      <c r="D455" s="321"/>
      <c r="E455" s="204"/>
    </row>
    <row r="456" spans="1:5" s="4" customFormat="1" ht="12.75" hidden="1">
      <c r="A456" s="109" t="s">
        <v>227</v>
      </c>
      <c r="B456" s="110" t="s">
        <v>261</v>
      </c>
      <c r="C456" s="209"/>
      <c r="D456" s="325"/>
      <c r="E456" s="209"/>
    </row>
    <row r="457" spans="1:5" s="4" customFormat="1" ht="12.75" hidden="1">
      <c r="A457" s="97" t="s">
        <v>229</v>
      </c>
      <c r="B457" s="104" t="s">
        <v>262</v>
      </c>
      <c r="C457" s="202"/>
      <c r="D457" s="320"/>
      <c r="E457" s="202"/>
    </row>
    <row r="458" spans="1:5" s="4" customFormat="1" ht="25.5" hidden="1">
      <c r="A458" s="38" t="s">
        <v>263</v>
      </c>
      <c r="B458" s="103" t="s">
        <v>264</v>
      </c>
      <c r="C458" s="201"/>
      <c r="D458" s="321"/>
      <c r="E458" s="201"/>
    </row>
    <row r="459" spans="1:5" s="4" customFormat="1" ht="12.75" hidden="1">
      <c r="A459" s="38" t="s">
        <v>830</v>
      </c>
      <c r="B459" s="103" t="s">
        <v>265</v>
      </c>
      <c r="C459" s="204"/>
      <c r="D459" s="321"/>
      <c r="E459" s="204"/>
    </row>
    <row r="460" spans="1:5" s="4" customFormat="1" ht="25.5" hidden="1">
      <c r="A460" s="97" t="s">
        <v>984</v>
      </c>
      <c r="B460" s="104" t="s">
        <v>267</v>
      </c>
      <c r="C460" s="202"/>
      <c r="D460" s="320"/>
      <c r="E460" s="202"/>
    </row>
    <row r="461" spans="1:5" s="4" customFormat="1" ht="12.75" hidden="1">
      <c r="A461" s="97" t="s">
        <v>994</v>
      </c>
      <c r="B461" s="104" t="s">
        <v>268</v>
      </c>
      <c r="C461" s="202"/>
      <c r="D461" s="320"/>
      <c r="E461" s="202"/>
    </row>
    <row r="462" spans="1:5" s="4" customFormat="1" ht="12.75" hidden="1">
      <c r="A462" s="97" t="s">
        <v>988</v>
      </c>
      <c r="B462" s="104" t="s">
        <v>269</v>
      </c>
      <c r="C462" s="202"/>
      <c r="D462" s="320"/>
      <c r="E462" s="202"/>
    </row>
    <row r="463" spans="1:5" s="4" customFormat="1" ht="12.75" hidden="1">
      <c r="A463" s="97" t="s">
        <v>990</v>
      </c>
      <c r="B463" s="104" t="s">
        <v>270</v>
      </c>
      <c r="C463" s="202"/>
      <c r="D463" s="320"/>
      <c r="E463" s="202"/>
    </row>
    <row r="464" spans="1:5" s="4" customFormat="1" ht="12.75" hidden="1">
      <c r="A464" s="97" t="s">
        <v>1007</v>
      </c>
      <c r="B464" s="104" t="s">
        <v>271</v>
      </c>
      <c r="C464" s="202"/>
      <c r="D464" s="320"/>
      <c r="E464" s="202"/>
    </row>
    <row r="465" spans="1:5" s="4" customFormat="1" ht="12.75" hidden="1">
      <c r="A465" s="97" t="s">
        <v>992</v>
      </c>
      <c r="B465" s="104" t="s">
        <v>272</v>
      </c>
      <c r="C465" s="202"/>
      <c r="D465" s="320"/>
      <c r="E465" s="202"/>
    </row>
    <row r="466" spans="1:5" s="4" customFormat="1" ht="12.75" hidden="1">
      <c r="A466" s="97" t="s">
        <v>996</v>
      </c>
      <c r="B466" s="104" t="s">
        <v>273</v>
      </c>
      <c r="C466" s="202"/>
      <c r="D466" s="320"/>
      <c r="E466" s="202"/>
    </row>
    <row r="467" spans="1:5" s="4" customFormat="1" ht="12.75" hidden="1">
      <c r="A467" s="97" t="s">
        <v>998</v>
      </c>
      <c r="B467" s="104" t="s">
        <v>274</v>
      </c>
      <c r="C467" s="202"/>
      <c r="D467" s="320"/>
      <c r="E467" s="202"/>
    </row>
    <row r="468" spans="1:5" s="4" customFormat="1" ht="12.75" hidden="1">
      <c r="A468" s="97" t="s">
        <v>1013</v>
      </c>
      <c r="B468" s="104" t="s">
        <v>275</v>
      </c>
      <c r="C468" s="202"/>
      <c r="D468" s="320"/>
      <c r="E468" s="202"/>
    </row>
    <row r="469" spans="1:5" s="4" customFormat="1" ht="12.75" hidden="1">
      <c r="A469" s="97" t="s">
        <v>1020</v>
      </c>
      <c r="B469" s="104" t="s">
        <v>276</v>
      </c>
      <c r="C469" s="202"/>
      <c r="D469" s="320"/>
      <c r="E469" s="202"/>
    </row>
    <row r="470" spans="1:5" s="4" customFormat="1" ht="12.75" hidden="1">
      <c r="A470" s="97" t="s">
        <v>1022</v>
      </c>
      <c r="B470" s="104" t="s">
        <v>277</v>
      </c>
      <c r="C470" s="202"/>
      <c r="D470" s="320"/>
      <c r="E470" s="202"/>
    </row>
    <row r="471" spans="1:5" s="4" customFormat="1" ht="12.75" hidden="1">
      <c r="A471" s="97" t="s">
        <v>1024</v>
      </c>
      <c r="B471" s="104" t="s">
        <v>278</v>
      </c>
      <c r="C471" s="202"/>
      <c r="D471" s="320"/>
      <c r="E471" s="202"/>
    </row>
    <row r="472" spans="1:5" s="4" customFormat="1" ht="12.75" hidden="1">
      <c r="A472" s="97" t="s">
        <v>1026</v>
      </c>
      <c r="B472" s="104" t="s">
        <v>279</v>
      </c>
      <c r="C472" s="202"/>
      <c r="D472" s="320"/>
      <c r="E472" s="202"/>
    </row>
    <row r="473" spans="1:5" s="4" customFormat="1" ht="12.75" hidden="1">
      <c r="A473" s="97" t="s">
        <v>1000</v>
      </c>
      <c r="B473" s="104" t="s">
        <v>280</v>
      </c>
      <c r="C473" s="202"/>
      <c r="D473" s="320"/>
      <c r="E473" s="202"/>
    </row>
    <row r="474" spans="1:5" s="4" customFormat="1" ht="12.75" hidden="1">
      <c r="A474" s="97" t="s">
        <v>1029</v>
      </c>
      <c r="B474" s="104" t="s">
        <v>281</v>
      </c>
      <c r="C474" s="202"/>
      <c r="D474" s="320"/>
      <c r="E474" s="202"/>
    </row>
    <row r="475" spans="1:5" s="4" customFormat="1" ht="12.75" hidden="1">
      <c r="A475" s="97" t="s">
        <v>1031</v>
      </c>
      <c r="B475" s="104" t="s">
        <v>282</v>
      </c>
      <c r="C475" s="202"/>
      <c r="D475" s="320"/>
      <c r="E475" s="202"/>
    </row>
    <row r="476" spans="1:5" s="4" customFormat="1" ht="12.75" hidden="1">
      <c r="A476" s="97" t="s">
        <v>1033</v>
      </c>
      <c r="B476" s="104" t="s">
        <v>283</v>
      </c>
      <c r="C476" s="202"/>
      <c r="D476" s="320"/>
      <c r="E476" s="202"/>
    </row>
    <row r="477" spans="1:5" s="4" customFormat="1" ht="12.75" hidden="1">
      <c r="A477" s="38" t="s">
        <v>1107</v>
      </c>
      <c r="B477" s="103" t="s">
        <v>284</v>
      </c>
      <c r="C477" s="204"/>
      <c r="D477" s="321"/>
      <c r="E477" s="204"/>
    </row>
    <row r="478" spans="1:5" s="4" customFormat="1" ht="12.75" hidden="1">
      <c r="A478" s="97" t="s">
        <v>285</v>
      </c>
      <c r="B478" s="104" t="s">
        <v>286</v>
      </c>
      <c r="C478" s="202"/>
      <c r="D478" s="320"/>
      <c r="E478" s="202"/>
    </row>
    <row r="479" spans="1:5" s="4" customFormat="1" ht="12.75" hidden="1">
      <c r="A479" s="97" t="s">
        <v>1000</v>
      </c>
      <c r="B479" s="104" t="s">
        <v>287</v>
      </c>
      <c r="C479" s="202"/>
      <c r="D479" s="320"/>
      <c r="E479" s="202"/>
    </row>
    <row r="480" spans="1:5" s="4" customFormat="1" ht="12.75" hidden="1">
      <c r="A480" s="97" t="s">
        <v>288</v>
      </c>
      <c r="B480" s="104" t="s">
        <v>289</v>
      </c>
      <c r="C480" s="202"/>
      <c r="D480" s="320"/>
      <c r="E480" s="202"/>
    </row>
    <row r="481" spans="1:5" s="4" customFormat="1" ht="12.75" hidden="1">
      <c r="A481" s="97" t="s">
        <v>1000</v>
      </c>
      <c r="B481" s="104" t="s">
        <v>290</v>
      </c>
      <c r="C481" s="202"/>
      <c r="D481" s="320"/>
      <c r="E481" s="202"/>
    </row>
    <row r="482" spans="1:5" s="2" customFormat="1" ht="25.5" hidden="1">
      <c r="A482" s="38" t="s">
        <v>291</v>
      </c>
      <c r="B482" s="95" t="s">
        <v>292</v>
      </c>
      <c r="C482" s="201"/>
      <c r="D482" s="321"/>
      <c r="E482" s="201"/>
    </row>
    <row r="483" spans="1:5" s="7" customFormat="1" ht="12.75" hidden="1">
      <c r="A483" s="38" t="s">
        <v>684</v>
      </c>
      <c r="B483" s="103" t="s">
        <v>293</v>
      </c>
      <c r="C483" s="198"/>
      <c r="D483" s="321"/>
      <c r="E483" s="198"/>
    </row>
    <row r="484" spans="1:5" ht="12.75" hidden="1">
      <c r="A484" s="108" t="s">
        <v>294</v>
      </c>
      <c r="B484" s="99" t="s">
        <v>295</v>
      </c>
      <c r="C484" s="202"/>
      <c r="D484" s="320"/>
      <c r="E484" s="202"/>
    </row>
    <row r="485" spans="1:5" s="4" customFormat="1" ht="25.5" hidden="1">
      <c r="A485" s="97" t="s">
        <v>617</v>
      </c>
      <c r="B485" s="99" t="s">
        <v>296</v>
      </c>
      <c r="C485" s="202"/>
      <c r="D485" s="320"/>
      <c r="E485" s="202"/>
    </row>
    <row r="486" spans="1:5" s="4" customFormat="1" ht="25.5" hidden="1">
      <c r="A486" s="97" t="s">
        <v>297</v>
      </c>
      <c r="B486" s="99" t="s">
        <v>298</v>
      </c>
      <c r="C486" s="202"/>
      <c r="D486" s="320"/>
      <c r="E486" s="202"/>
    </row>
    <row r="487" spans="1:5" s="4" customFormat="1" ht="12.75" hidden="1">
      <c r="A487" s="38" t="s">
        <v>841</v>
      </c>
      <c r="B487" s="103" t="s">
        <v>299</v>
      </c>
      <c r="C487" s="203"/>
      <c r="D487" s="323"/>
      <c r="E487" s="203"/>
    </row>
    <row r="488" spans="1:5" s="4" customFormat="1" ht="12.75" hidden="1">
      <c r="A488" s="97" t="s">
        <v>300</v>
      </c>
      <c r="B488" s="104" t="s">
        <v>301</v>
      </c>
      <c r="C488" s="205"/>
      <c r="D488" s="324"/>
      <c r="E488" s="205"/>
    </row>
    <row r="489" spans="1:5" s="4" customFormat="1" ht="25.5" hidden="1">
      <c r="A489" s="97" t="s">
        <v>1088</v>
      </c>
      <c r="B489" s="104" t="s">
        <v>302</v>
      </c>
      <c r="C489" s="205"/>
      <c r="D489" s="324"/>
      <c r="E489" s="205"/>
    </row>
    <row r="490" spans="1:5" s="4" customFormat="1" ht="12.75" hidden="1">
      <c r="A490" s="97" t="s">
        <v>988</v>
      </c>
      <c r="B490" s="104" t="s">
        <v>303</v>
      </c>
      <c r="C490" s="205"/>
      <c r="D490" s="324"/>
      <c r="E490" s="205"/>
    </row>
    <row r="491" spans="1:5" s="4" customFormat="1" ht="12.75" hidden="1">
      <c r="A491" s="97" t="s">
        <v>990</v>
      </c>
      <c r="B491" s="104" t="s">
        <v>304</v>
      </c>
      <c r="C491" s="205"/>
      <c r="D491" s="324"/>
      <c r="E491" s="205"/>
    </row>
    <row r="492" spans="1:5" ht="12.75" hidden="1">
      <c r="A492" s="108" t="s">
        <v>992</v>
      </c>
      <c r="B492" s="104" t="s">
        <v>305</v>
      </c>
      <c r="C492" s="205"/>
      <c r="D492" s="324"/>
      <c r="E492" s="205"/>
    </row>
    <row r="493" spans="1:5" ht="12.75" hidden="1">
      <c r="A493" s="108" t="s">
        <v>996</v>
      </c>
      <c r="B493" s="104" t="s">
        <v>306</v>
      </c>
      <c r="C493" s="205"/>
      <c r="D493" s="324"/>
      <c r="E493" s="205"/>
    </row>
    <row r="494" spans="1:5" ht="12.75" hidden="1">
      <c r="A494" s="108" t="s">
        <v>998</v>
      </c>
      <c r="B494" s="104" t="s">
        <v>307</v>
      </c>
      <c r="C494" s="205"/>
      <c r="D494" s="324"/>
      <c r="E494" s="205"/>
    </row>
    <row r="495" spans="1:5" ht="12.75" hidden="1">
      <c r="A495" s="108" t="s">
        <v>1020</v>
      </c>
      <c r="B495" s="104" t="s">
        <v>308</v>
      </c>
      <c r="C495" s="205"/>
      <c r="D495" s="324"/>
      <c r="E495" s="205"/>
    </row>
    <row r="496" spans="1:5" ht="12.75" hidden="1">
      <c r="A496" s="108" t="s">
        <v>1024</v>
      </c>
      <c r="B496" s="104" t="s">
        <v>309</v>
      </c>
      <c r="C496" s="205"/>
      <c r="D496" s="324"/>
      <c r="E496" s="205"/>
    </row>
    <row r="497" spans="1:5" ht="12.75" hidden="1">
      <c r="A497" s="108" t="s">
        <v>1029</v>
      </c>
      <c r="B497" s="104" t="s">
        <v>310</v>
      </c>
      <c r="C497" s="202"/>
      <c r="D497" s="320"/>
      <c r="E497" s="202"/>
    </row>
    <row r="498" spans="1:5" ht="12.75" hidden="1">
      <c r="A498" s="108" t="s">
        <v>1033</v>
      </c>
      <c r="B498" s="104" t="s">
        <v>311</v>
      </c>
      <c r="C498" s="202"/>
      <c r="D498" s="320"/>
      <c r="E498" s="202"/>
    </row>
    <row r="499" spans="1:5" s="44" customFormat="1" ht="15.75" hidden="1">
      <c r="A499" s="38" t="s">
        <v>312</v>
      </c>
      <c r="B499" s="95"/>
      <c r="C499" s="201"/>
      <c r="D499" s="321"/>
      <c r="E499" s="201"/>
    </row>
    <row r="500" spans="1:5" ht="12.75" hidden="1">
      <c r="A500" s="45" t="s">
        <v>965</v>
      </c>
      <c r="B500" s="111"/>
      <c r="C500" s="202">
        <f>C26</f>
        <v>119296</v>
      </c>
      <c r="D500" s="320">
        <f>D26</f>
        <v>128110</v>
      </c>
      <c r="E500" s="202">
        <f>E26</f>
        <v>137481</v>
      </c>
    </row>
    <row r="501" spans="1:5" s="47" customFormat="1" ht="12.75" hidden="1">
      <c r="A501" s="46" t="s">
        <v>621</v>
      </c>
      <c r="B501" s="99"/>
      <c r="C501" s="210">
        <f>C61</f>
        <v>515717.5</v>
      </c>
      <c r="D501" s="321">
        <f>D61</f>
        <v>500901.8</v>
      </c>
      <c r="E501" s="210">
        <f>E61</f>
        <v>505726.80000000005</v>
      </c>
    </row>
    <row r="502" spans="1:5" s="47" customFormat="1" ht="12.75" hidden="1">
      <c r="A502" s="43" t="s">
        <v>978</v>
      </c>
      <c r="B502" s="99"/>
      <c r="C502" s="202">
        <f>C74</f>
        <v>4589</v>
      </c>
      <c r="D502" s="320">
        <f>D74</f>
        <v>4589</v>
      </c>
      <c r="E502" s="202">
        <f>E74</f>
        <v>4589</v>
      </c>
    </row>
    <row r="503" spans="1:5" ht="12.75" hidden="1">
      <c r="A503" s="48" t="s">
        <v>313</v>
      </c>
      <c r="B503" s="111"/>
      <c r="C503" s="204">
        <f>C501+C502</f>
        <v>520306.5</v>
      </c>
      <c r="D503" s="321">
        <f>D501+D502</f>
        <v>505490.8</v>
      </c>
      <c r="E503" s="204">
        <f>E501+E502</f>
        <v>510315.80000000005</v>
      </c>
    </row>
    <row r="504" spans="1:5" ht="25.5" hidden="1">
      <c r="A504" s="34" t="s">
        <v>314</v>
      </c>
      <c r="B504" s="111"/>
      <c r="C504" s="211">
        <f>C503-C499</f>
        <v>520306.5</v>
      </c>
      <c r="D504" s="320">
        <f>D503-D499</f>
        <v>505490.8</v>
      </c>
      <c r="E504" s="211">
        <f>E503-E499</f>
        <v>510315.80000000005</v>
      </c>
    </row>
    <row r="505" spans="1:5" ht="12.75" hidden="1">
      <c r="A505" s="90"/>
      <c r="B505" s="91"/>
      <c r="C505" s="189"/>
      <c r="D505" s="316"/>
      <c r="E505" s="189"/>
    </row>
    <row r="506" spans="1:5" s="2" customFormat="1" ht="12.75" hidden="1">
      <c r="A506" s="49" t="s">
        <v>315</v>
      </c>
      <c r="B506" s="113" t="e">
        <f>B507/#REF!</f>
        <v>#REF!</v>
      </c>
      <c r="C506" s="212">
        <f>C504/C500</f>
        <v>4.361474818937769</v>
      </c>
      <c r="D506" s="326">
        <f>D504/D500</f>
        <v>3.9457559909452815</v>
      </c>
      <c r="E506" s="212">
        <f>E504/E500</f>
        <v>3.711900553531034</v>
      </c>
    </row>
    <row r="507" spans="1:5" ht="12.75" hidden="1">
      <c r="A507" s="90"/>
      <c r="B507" s="114">
        <v>4537</v>
      </c>
      <c r="C507" s="213" t="e">
        <f>C500*B506</f>
        <v>#REF!</v>
      </c>
      <c r="D507" s="327">
        <f>D500*C506</f>
        <v>558748.5390541175</v>
      </c>
      <c r="E507" s="213">
        <f>E500*D506</f>
        <v>542466.4793911482</v>
      </c>
    </row>
    <row r="508" spans="1:5" ht="12.75" hidden="1">
      <c r="A508" s="90"/>
      <c r="B508" s="91"/>
      <c r="C508" s="214" t="e">
        <f>C504+C507</f>
        <v>#REF!</v>
      </c>
      <c r="D508" s="328">
        <f>D504+D507</f>
        <v>1064239.3390541174</v>
      </c>
      <c r="E508" s="214">
        <f>E504+E507</f>
        <v>1052782.2793911481</v>
      </c>
    </row>
    <row r="509" spans="1:5" ht="12.75" hidden="1">
      <c r="A509" s="90"/>
      <c r="B509" s="91"/>
      <c r="C509" s="189">
        <f>C500+C502</f>
        <v>123885</v>
      </c>
      <c r="D509" s="316">
        <f>D500+D502</f>
        <v>132699</v>
      </c>
      <c r="E509" s="189">
        <f>E500+E502</f>
        <v>142070</v>
      </c>
    </row>
    <row r="510" spans="1:5" s="50" customFormat="1" ht="12.75" hidden="1">
      <c r="A510" s="115"/>
      <c r="B510" s="116"/>
      <c r="C510" s="189"/>
      <c r="D510" s="316"/>
      <c r="E510" s="189"/>
    </row>
    <row r="511" spans="1:5" ht="12.75" hidden="1">
      <c r="A511" s="90"/>
      <c r="B511" s="91"/>
      <c r="C511" s="189"/>
      <c r="D511" s="316"/>
      <c r="E511" s="189"/>
    </row>
    <row r="512" spans="1:5" ht="12.75" hidden="1">
      <c r="A512" s="90"/>
      <c r="B512" s="91"/>
      <c r="C512" s="189"/>
      <c r="D512" s="316"/>
      <c r="E512" s="189"/>
    </row>
    <row r="513" spans="1:5" ht="12.75" hidden="1">
      <c r="A513" s="90"/>
      <c r="B513" s="91"/>
      <c r="C513" s="189"/>
      <c r="D513" s="316"/>
      <c r="E513" s="189"/>
    </row>
    <row r="514" spans="1:5" ht="12.75" hidden="1">
      <c r="A514" s="90"/>
      <c r="B514" s="91"/>
      <c r="C514" s="189"/>
      <c r="D514" s="316"/>
      <c r="E514" s="189"/>
    </row>
    <row r="515" spans="1:5" ht="12.75" hidden="1">
      <c r="A515" s="90"/>
      <c r="B515" s="91"/>
      <c r="C515" s="189"/>
      <c r="D515" s="316"/>
      <c r="E515" s="189"/>
    </row>
    <row r="516" spans="1:5" ht="12.75" hidden="1">
      <c r="A516" s="90"/>
      <c r="B516" s="91"/>
      <c r="C516" s="189"/>
      <c r="D516" s="316"/>
      <c r="E516" s="189"/>
    </row>
    <row r="517" spans="1:5" ht="12.75" hidden="1">
      <c r="A517" s="90"/>
      <c r="B517" s="91"/>
      <c r="C517" s="189"/>
      <c r="D517" s="316"/>
      <c r="E517" s="189"/>
    </row>
    <row r="518" spans="1:5" ht="12.75" hidden="1">
      <c r="A518" s="90"/>
      <c r="B518" s="91"/>
      <c r="C518" s="189"/>
      <c r="D518" s="316"/>
      <c r="E518" s="189"/>
    </row>
    <row r="519" spans="1:5" ht="12.75" hidden="1">
      <c r="A519" s="117"/>
      <c r="B519" s="118"/>
      <c r="C519" s="215"/>
      <c r="D519" s="329"/>
      <c r="E519" s="215"/>
    </row>
    <row r="520" spans="1:5" ht="12.75" hidden="1">
      <c r="A520" s="90"/>
      <c r="B520" s="91"/>
      <c r="C520" s="189"/>
      <c r="D520" s="316"/>
      <c r="E520" s="189"/>
    </row>
    <row r="521" spans="1:5" ht="12.75" hidden="1">
      <c r="A521" s="90"/>
      <c r="B521" s="91"/>
      <c r="C521" s="189"/>
      <c r="D521" s="316"/>
      <c r="E521" s="189"/>
    </row>
    <row r="522" spans="1:5" ht="12.75" hidden="1">
      <c r="A522" s="90"/>
      <c r="B522" s="91"/>
      <c r="C522" s="189"/>
      <c r="D522" s="316"/>
      <c r="E522" s="189"/>
    </row>
    <row r="523" spans="1:5" ht="12.75" hidden="1">
      <c r="A523" s="90"/>
      <c r="B523" s="91"/>
      <c r="C523" s="189"/>
      <c r="D523" s="316"/>
      <c r="E523" s="189"/>
    </row>
    <row r="524" spans="1:5" ht="12.75" hidden="1">
      <c r="A524" s="90"/>
      <c r="B524" s="91"/>
      <c r="C524" s="189"/>
      <c r="D524" s="316"/>
      <c r="E524" s="189"/>
    </row>
    <row r="525" spans="1:5" ht="12.75" hidden="1">
      <c r="A525" s="90"/>
      <c r="B525" s="91"/>
      <c r="C525" s="189"/>
      <c r="D525" s="316"/>
      <c r="E525" s="189"/>
    </row>
    <row r="526" spans="1:5" ht="12.75" hidden="1">
      <c r="A526" s="90"/>
      <c r="B526" s="91"/>
      <c r="C526" s="189"/>
      <c r="D526" s="316"/>
      <c r="E526" s="189"/>
    </row>
    <row r="527" spans="1:5" ht="12.75" hidden="1">
      <c r="A527" s="90"/>
      <c r="B527" s="91"/>
      <c r="C527" s="189"/>
      <c r="D527" s="316"/>
      <c r="E527" s="189"/>
    </row>
    <row r="528" spans="1:5" ht="12.75" hidden="1">
      <c r="A528" s="90"/>
      <c r="B528" s="91"/>
      <c r="C528" s="189"/>
      <c r="D528" s="316"/>
      <c r="E528" s="189"/>
    </row>
    <row r="529" spans="1:5" ht="12.75" hidden="1">
      <c r="A529" s="90"/>
      <c r="B529" s="91"/>
      <c r="C529" s="189"/>
      <c r="D529" s="316"/>
      <c r="E529" s="189"/>
    </row>
    <row r="530" spans="1:5" ht="12.75" hidden="1">
      <c r="A530" s="90"/>
      <c r="B530" s="91"/>
      <c r="C530" s="189"/>
      <c r="D530" s="316"/>
      <c r="E530" s="189"/>
    </row>
    <row r="531" spans="1:5" ht="12.75" hidden="1">
      <c r="A531" s="117"/>
      <c r="B531" s="118"/>
      <c r="C531" s="185">
        <f>C64/C26</f>
        <v>0.1</v>
      </c>
      <c r="D531" s="236">
        <f>D64/D26</f>
        <v>0.1</v>
      </c>
      <c r="E531" s="185">
        <f>E64/E26</f>
        <v>0.1</v>
      </c>
    </row>
    <row r="532" spans="1:5" ht="12.75" hidden="1">
      <c r="A532" s="66"/>
      <c r="B532" s="119"/>
      <c r="C532" s="216">
        <f>C61+C64</f>
        <v>527647.1</v>
      </c>
      <c r="D532" s="330">
        <f>D61+D64</f>
        <v>513712.8</v>
      </c>
      <c r="E532" s="216">
        <f>E61+E64</f>
        <v>519474.9</v>
      </c>
    </row>
    <row r="533" spans="1:5" ht="12.75" hidden="1">
      <c r="A533" s="66"/>
      <c r="B533" s="119"/>
      <c r="C533" s="216"/>
      <c r="D533" s="330"/>
      <c r="E533" s="216"/>
    </row>
    <row r="534" spans="1:5" ht="12.75" hidden="1">
      <c r="A534" s="66"/>
      <c r="B534" s="119"/>
      <c r="C534" s="216"/>
      <c r="D534" s="330"/>
      <c r="E534" s="216"/>
    </row>
    <row r="535" spans="1:5" ht="12.75" hidden="1">
      <c r="A535" s="66"/>
      <c r="B535" s="119"/>
      <c r="C535" s="216"/>
      <c r="D535" s="330"/>
      <c r="E535" s="216"/>
    </row>
    <row r="536" spans="1:5" ht="12.75" hidden="1">
      <c r="A536" s="66"/>
      <c r="B536" s="119"/>
      <c r="C536" s="216"/>
      <c r="D536" s="330"/>
      <c r="E536" s="216"/>
    </row>
    <row r="537" spans="1:5" ht="12.75" hidden="1">
      <c r="A537" s="66"/>
      <c r="B537" s="119"/>
      <c r="C537" s="216"/>
      <c r="D537" s="330"/>
      <c r="E537" s="216"/>
    </row>
    <row r="538" spans="1:5" ht="12.75" hidden="1">
      <c r="A538" s="66"/>
      <c r="B538" s="119"/>
      <c r="C538" s="216"/>
      <c r="D538" s="330"/>
      <c r="E538" s="216"/>
    </row>
    <row r="539" spans="1:5" ht="12.75" hidden="1">
      <c r="A539" s="66"/>
      <c r="B539" s="119"/>
      <c r="C539" s="216"/>
      <c r="D539" s="330"/>
      <c r="E539" s="216"/>
    </row>
    <row r="540" spans="1:5" ht="12.75" hidden="1">
      <c r="A540" s="66"/>
      <c r="B540" s="119"/>
      <c r="C540" s="216"/>
      <c r="D540" s="330"/>
      <c r="E540" s="216"/>
    </row>
    <row r="541" spans="1:5" ht="12.75" hidden="1">
      <c r="A541" s="66"/>
      <c r="B541" s="119"/>
      <c r="C541" s="216"/>
      <c r="D541" s="330"/>
      <c r="E541" s="216"/>
    </row>
    <row r="542" spans="1:5" ht="12.75" hidden="1">
      <c r="A542" s="66"/>
      <c r="B542" s="119"/>
      <c r="C542" s="216"/>
      <c r="D542" s="330"/>
      <c r="E542" s="216"/>
    </row>
    <row r="543" spans="1:5" ht="12.75" hidden="1">
      <c r="A543" s="66"/>
      <c r="B543" s="119"/>
      <c r="C543" s="216"/>
      <c r="D543" s="330"/>
      <c r="E543" s="216"/>
    </row>
    <row r="544" spans="1:5" ht="12.75" hidden="1">
      <c r="A544" s="66"/>
      <c r="B544" s="119"/>
      <c r="C544" s="216"/>
      <c r="D544" s="330"/>
      <c r="E544" s="216"/>
    </row>
    <row r="545" spans="1:5" ht="12.75" hidden="1">
      <c r="A545" s="66"/>
      <c r="B545" s="119"/>
      <c r="C545" s="216"/>
      <c r="D545" s="330"/>
      <c r="E545" s="216"/>
    </row>
    <row r="546" spans="1:5" ht="12.75" hidden="1">
      <c r="A546" s="66"/>
      <c r="B546" s="119"/>
      <c r="C546" s="216"/>
      <c r="D546" s="330"/>
      <c r="E546" s="216"/>
    </row>
    <row r="547" spans="1:5" ht="12.75" hidden="1">
      <c r="A547" s="66"/>
      <c r="B547" s="119"/>
      <c r="C547" s="216"/>
      <c r="D547" s="330"/>
      <c r="E547" s="216"/>
    </row>
    <row r="548" spans="1:5" ht="12.75" hidden="1">
      <c r="A548" s="66"/>
      <c r="B548" s="119"/>
      <c r="C548" s="216"/>
      <c r="D548" s="330"/>
      <c r="E548" s="216"/>
    </row>
    <row r="549" spans="1:5" ht="12.75" hidden="1">
      <c r="A549" s="66"/>
      <c r="B549" s="119"/>
      <c r="C549" s="216"/>
      <c r="D549" s="330"/>
      <c r="E549" s="216"/>
    </row>
    <row r="550" spans="1:5" ht="12.75" hidden="1">
      <c r="A550" s="66"/>
      <c r="B550" s="119"/>
      <c r="C550" s="216"/>
      <c r="D550" s="330"/>
      <c r="E550" s="216"/>
    </row>
    <row r="551" spans="1:5" ht="12.75" hidden="1">
      <c r="A551" s="66"/>
      <c r="B551" s="119"/>
      <c r="C551" s="216"/>
      <c r="D551" s="330"/>
      <c r="E551" s="216"/>
    </row>
    <row r="552" spans="1:5" ht="12.75" hidden="1">
      <c r="A552" s="66"/>
      <c r="B552" s="119"/>
      <c r="C552" s="216"/>
      <c r="D552" s="330"/>
      <c r="E552" s="216"/>
    </row>
    <row r="553" spans="1:5" ht="12.75" hidden="1">
      <c r="A553" s="66"/>
      <c r="B553" s="119"/>
      <c r="C553" s="216"/>
      <c r="D553" s="330"/>
      <c r="E553" s="216"/>
    </row>
    <row r="554" spans="1:5" ht="12.75" hidden="1">
      <c r="A554" s="66"/>
      <c r="B554" s="119"/>
      <c r="C554" s="216"/>
      <c r="D554" s="330"/>
      <c r="E554" s="216"/>
    </row>
    <row r="555" spans="1:5" ht="12.75" hidden="1">
      <c r="A555" s="66"/>
      <c r="B555" s="119"/>
      <c r="C555" s="216"/>
      <c r="D555" s="330"/>
      <c r="E555" s="216"/>
    </row>
    <row r="556" spans="1:5" ht="12.75" hidden="1">
      <c r="A556" s="66"/>
      <c r="B556" s="119"/>
      <c r="C556" s="216"/>
      <c r="D556" s="330"/>
      <c r="E556" s="216"/>
    </row>
    <row r="557" spans="1:5" ht="12.75" hidden="1">
      <c r="A557" s="66"/>
      <c r="B557" s="119"/>
      <c r="C557" s="216"/>
      <c r="D557" s="330"/>
      <c r="E557" s="216"/>
    </row>
    <row r="558" spans="1:5" ht="12.75" hidden="1">
      <c r="A558" s="66"/>
      <c r="B558" s="119"/>
      <c r="C558" s="216"/>
      <c r="D558" s="330"/>
      <c r="E558" s="216"/>
    </row>
    <row r="559" spans="1:5" ht="12.75" hidden="1">
      <c r="A559" s="66"/>
      <c r="B559" s="119"/>
      <c r="C559" s="216"/>
      <c r="D559" s="330"/>
      <c r="E559" s="216"/>
    </row>
    <row r="560" spans="1:5" ht="12.75" hidden="1">
      <c r="A560" s="66"/>
      <c r="B560" s="119"/>
      <c r="C560" s="216"/>
      <c r="D560" s="330"/>
      <c r="E560" s="216"/>
    </row>
    <row r="561" spans="1:5" ht="12.75" hidden="1">
      <c r="A561" s="66"/>
      <c r="B561" s="119"/>
      <c r="C561" s="216"/>
      <c r="D561" s="330"/>
      <c r="E561" s="216"/>
    </row>
    <row r="562" spans="1:5" ht="12.75" hidden="1">
      <c r="A562" s="66"/>
      <c r="B562" s="119"/>
      <c r="C562" s="216"/>
      <c r="D562" s="330"/>
      <c r="E562" s="216"/>
    </row>
    <row r="563" spans="1:5" ht="12.75" hidden="1">
      <c r="A563" s="66"/>
      <c r="B563" s="119"/>
      <c r="C563" s="216"/>
      <c r="D563" s="330"/>
      <c r="E563" s="216"/>
    </row>
    <row r="564" spans="1:5" ht="12.75" hidden="1">
      <c r="A564" s="66"/>
      <c r="B564" s="119"/>
      <c r="C564" s="216"/>
      <c r="D564" s="330"/>
      <c r="E564" s="216"/>
    </row>
    <row r="565" spans="1:5" ht="12.75" hidden="1">
      <c r="A565" s="66"/>
      <c r="B565" s="119"/>
      <c r="C565" s="216"/>
      <c r="D565" s="330"/>
      <c r="E565" s="216"/>
    </row>
    <row r="566" spans="1:5" ht="12.75" hidden="1">
      <c r="A566" s="66"/>
      <c r="B566" s="119"/>
      <c r="C566" s="216"/>
      <c r="D566" s="330"/>
      <c r="E566" s="216"/>
    </row>
    <row r="567" spans="1:5" ht="12.75" hidden="1">
      <c r="A567" s="66"/>
      <c r="B567" s="119"/>
      <c r="C567" s="216"/>
      <c r="D567" s="330"/>
      <c r="E567" s="216"/>
    </row>
    <row r="568" spans="1:5" ht="12.75" hidden="1">
      <c r="A568" s="66"/>
      <c r="B568" s="119"/>
      <c r="C568" s="216"/>
      <c r="D568" s="330"/>
      <c r="E568" s="216"/>
    </row>
    <row r="569" spans="1:5" ht="12.75" hidden="1">
      <c r="A569" s="66"/>
      <c r="B569" s="119"/>
      <c r="C569" s="216"/>
      <c r="D569" s="330"/>
      <c r="E569" s="216"/>
    </row>
    <row r="570" spans="1:5" ht="12.75" hidden="1">
      <c r="A570" s="66"/>
      <c r="B570" s="119"/>
      <c r="C570" s="216"/>
      <c r="D570" s="330"/>
      <c r="E570" s="216"/>
    </row>
    <row r="571" spans="1:5" ht="12.75" hidden="1">
      <c r="A571" s="66"/>
      <c r="B571" s="119"/>
      <c r="C571" s="216"/>
      <c r="D571" s="330"/>
      <c r="E571" s="216"/>
    </row>
    <row r="572" spans="1:5" ht="12.75" hidden="1">
      <c r="A572" s="66"/>
      <c r="B572" s="119"/>
      <c r="C572" s="216"/>
      <c r="D572" s="330"/>
      <c r="E572" s="216"/>
    </row>
    <row r="573" spans="1:5" ht="12.75" hidden="1">
      <c r="A573" s="66"/>
      <c r="B573" s="119"/>
      <c r="C573" s="216"/>
      <c r="D573" s="330"/>
      <c r="E573" s="216"/>
    </row>
    <row r="574" spans="1:5" ht="12.75" hidden="1">
      <c r="A574" s="66"/>
      <c r="B574" s="119"/>
      <c r="C574" s="216"/>
      <c r="D574" s="330"/>
      <c r="E574" s="216"/>
    </row>
    <row r="575" spans="1:5" ht="12.75" hidden="1">
      <c r="A575" s="66"/>
      <c r="B575" s="119"/>
      <c r="C575" s="216"/>
      <c r="D575" s="330"/>
      <c r="E575" s="216"/>
    </row>
    <row r="576" spans="1:5" ht="12.75" hidden="1">
      <c r="A576" s="66"/>
      <c r="B576" s="119"/>
      <c r="C576" s="216"/>
      <c r="D576" s="330"/>
      <c r="E576" s="216"/>
    </row>
    <row r="577" spans="1:5" ht="12.75" hidden="1">
      <c r="A577" s="66"/>
      <c r="B577" s="119"/>
      <c r="C577" s="216"/>
      <c r="D577" s="330"/>
      <c r="E577" s="216"/>
    </row>
    <row r="578" spans="1:5" ht="12.75" hidden="1">
      <c r="A578" s="66"/>
      <c r="B578" s="119"/>
      <c r="C578" s="216"/>
      <c r="D578" s="330"/>
      <c r="E578" s="216"/>
    </row>
    <row r="579" spans="1:5" ht="12.75" hidden="1">
      <c r="A579" s="66"/>
      <c r="B579" s="119"/>
      <c r="C579" s="216"/>
      <c r="D579" s="330"/>
      <c r="E579" s="216"/>
    </row>
    <row r="580" spans="1:5" ht="12.75" hidden="1">
      <c r="A580" s="66"/>
      <c r="B580" s="119"/>
      <c r="C580" s="216"/>
      <c r="D580" s="330"/>
      <c r="E580" s="216"/>
    </row>
    <row r="581" spans="1:5" ht="12.75" hidden="1">
      <c r="A581" s="66"/>
      <c r="B581" s="119"/>
      <c r="C581" s="216"/>
      <c r="D581" s="330"/>
      <c r="E581" s="216"/>
    </row>
    <row r="582" spans="1:5" ht="12.75" hidden="1">
      <c r="A582" s="66"/>
      <c r="B582" s="119"/>
      <c r="C582" s="216"/>
      <c r="D582" s="330"/>
      <c r="E582" s="216"/>
    </row>
    <row r="583" spans="1:5" ht="12.75" hidden="1">
      <c r="A583" s="66"/>
      <c r="B583" s="119"/>
      <c r="C583" s="216"/>
      <c r="D583" s="330"/>
      <c r="E583" s="216"/>
    </row>
    <row r="584" spans="1:5" ht="12.75" hidden="1">
      <c r="A584" s="66"/>
      <c r="B584" s="119"/>
      <c r="C584" s="216"/>
      <c r="D584" s="330"/>
      <c r="E584" s="216"/>
    </row>
    <row r="585" spans="1:5" ht="12.75" hidden="1">
      <c r="A585" s="66"/>
      <c r="B585" s="119"/>
      <c r="C585" s="216"/>
      <c r="D585" s="330"/>
      <c r="E585" s="216"/>
    </row>
    <row r="586" spans="1:5" ht="12.75" hidden="1">
      <c r="A586" s="66"/>
      <c r="B586" s="119"/>
      <c r="C586" s="216"/>
      <c r="D586" s="330"/>
      <c r="E586" s="216"/>
    </row>
    <row r="587" spans="1:5" ht="12.75" hidden="1">
      <c r="A587" s="66"/>
      <c r="B587" s="119"/>
      <c r="C587" s="216"/>
      <c r="D587" s="330"/>
      <c r="E587" s="216"/>
    </row>
    <row r="588" spans="1:5" ht="12.75" hidden="1">
      <c r="A588" s="66"/>
      <c r="B588" s="119"/>
      <c r="C588" s="216"/>
      <c r="D588" s="330"/>
      <c r="E588" s="216"/>
    </row>
    <row r="589" spans="1:5" ht="12.75" hidden="1">
      <c r="A589" s="66"/>
      <c r="B589" s="119"/>
      <c r="C589" s="216"/>
      <c r="D589" s="330"/>
      <c r="E589" s="216"/>
    </row>
    <row r="590" spans="1:5" ht="12.75" hidden="1">
      <c r="A590" s="66"/>
      <c r="B590" s="119"/>
      <c r="C590" s="216"/>
      <c r="D590" s="330"/>
      <c r="E590" s="216"/>
    </row>
    <row r="591" spans="1:5" ht="12.75" hidden="1">
      <c r="A591" s="66"/>
      <c r="B591" s="119"/>
      <c r="C591" s="216"/>
      <c r="D591" s="330"/>
      <c r="E591" s="216"/>
    </row>
    <row r="592" spans="1:5" ht="12.75" hidden="1">
      <c r="A592" s="66"/>
      <c r="B592" s="119"/>
      <c r="C592" s="216"/>
      <c r="D592" s="330"/>
      <c r="E592" s="216"/>
    </row>
    <row r="593" spans="1:5" ht="12.75" hidden="1">
      <c r="A593" s="66"/>
      <c r="B593" s="119"/>
      <c r="C593" s="216"/>
      <c r="D593" s="330"/>
      <c r="E593" s="216"/>
    </row>
    <row r="594" spans="1:5" ht="12.75" hidden="1">
      <c r="A594" s="66"/>
      <c r="B594" s="119"/>
      <c r="C594" s="216"/>
      <c r="D594" s="330"/>
      <c r="E594" s="216"/>
    </row>
    <row r="595" spans="1:5" ht="12.75" hidden="1">
      <c r="A595" s="66"/>
      <c r="B595" s="119"/>
      <c r="C595" s="216"/>
      <c r="D595" s="330"/>
      <c r="E595" s="216"/>
    </row>
    <row r="596" spans="1:5" ht="12.75" hidden="1">
      <c r="A596" s="66"/>
      <c r="B596" s="119"/>
      <c r="C596" s="216"/>
      <c r="D596" s="330"/>
      <c r="E596" s="216"/>
    </row>
    <row r="597" spans="1:5" ht="12.75" hidden="1">
      <c r="A597" s="66"/>
      <c r="B597" s="119"/>
      <c r="C597" s="216"/>
      <c r="D597" s="330"/>
      <c r="E597" s="216"/>
    </row>
    <row r="598" spans="1:5" ht="12.75" hidden="1">
      <c r="A598" s="66"/>
      <c r="B598" s="119"/>
      <c r="C598" s="216"/>
      <c r="D598" s="330"/>
      <c r="E598" s="216"/>
    </row>
    <row r="599" spans="1:5" ht="12.75" hidden="1">
      <c r="A599" s="66"/>
      <c r="B599" s="119"/>
      <c r="C599" s="216"/>
      <c r="D599" s="330"/>
      <c r="E599" s="216"/>
    </row>
    <row r="600" spans="1:5" ht="12.75" hidden="1">
      <c r="A600" s="66"/>
      <c r="B600" s="119"/>
      <c r="C600" s="216"/>
      <c r="D600" s="330"/>
      <c r="E600" s="216"/>
    </row>
    <row r="601" spans="1:5" ht="12.75" hidden="1">
      <c r="A601" s="66"/>
      <c r="B601" s="119"/>
      <c r="C601" s="216"/>
      <c r="D601" s="330"/>
      <c r="E601" s="216"/>
    </row>
    <row r="602" spans="1:5" ht="12.75" hidden="1">
      <c r="A602" s="66"/>
      <c r="B602" s="119"/>
      <c r="C602" s="216"/>
      <c r="D602" s="330"/>
      <c r="E602" s="216"/>
    </row>
    <row r="603" spans="1:5" ht="12.75" hidden="1">
      <c r="A603" s="66"/>
      <c r="B603" s="119"/>
      <c r="C603" s="216"/>
      <c r="D603" s="330"/>
      <c r="E603" s="216"/>
    </row>
    <row r="604" spans="1:5" ht="12.75" hidden="1">
      <c r="A604" s="66"/>
      <c r="B604" s="119"/>
      <c r="C604" s="216"/>
      <c r="D604" s="330"/>
      <c r="E604" s="216"/>
    </row>
    <row r="605" spans="1:5" ht="12.75" hidden="1">
      <c r="A605" s="66"/>
      <c r="B605" s="119"/>
      <c r="C605" s="216"/>
      <c r="D605" s="330"/>
      <c r="E605" s="216"/>
    </row>
    <row r="606" spans="1:5" ht="12.75" hidden="1">
      <c r="A606" s="66"/>
      <c r="B606" s="119"/>
      <c r="C606" s="216"/>
      <c r="D606" s="330"/>
      <c r="E606" s="216"/>
    </row>
    <row r="607" spans="1:5" ht="12.75" hidden="1">
      <c r="A607" s="66"/>
      <c r="B607" s="119"/>
      <c r="C607" s="216"/>
      <c r="D607" s="330"/>
      <c r="E607" s="216"/>
    </row>
    <row r="608" spans="1:5" ht="12.75" hidden="1">
      <c r="A608" s="66"/>
      <c r="B608" s="119"/>
      <c r="C608" s="216"/>
      <c r="D608" s="330"/>
      <c r="E608" s="216"/>
    </row>
    <row r="609" spans="1:5" ht="12.75" hidden="1">
      <c r="A609" s="66"/>
      <c r="B609" s="119"/>
      <c r="C609" s="216"/>
      <c r="D609" s="330"/>
      <c r="E609" s="216"/>
    </row>
    <row r="610" spans="1:5" ht="12.75" hidden="1">
      <c r="A610" s="66"/>
      <c r="B610" s="119"/>
      <c r="C610" s="216"/>
      <c r="D610" s="330"/>
      <c r="E610" s="216"/>
    </row>
    <row r="611" spans="1:5" ht="12.75" hidden="1">
      <c r="A611" s="66"/>
      <c r="B611" s="119"/>
      <c r="C611" s="216"/>
      <c r="D611" s="330"/>
      <c r="E611" s="216"/>
    </row>
    <row r="612" spans="1:5" ht="12.75" hidden="1">
      <c r="A612" s="66"/>
      <c r="B612" s="119"/>
      <c r="C612" s="216"/>
      <c r="D612" s="330"/>
      <c r="E612" s="216"/>
    </row>
    <row r="613" spans="1:5" ht="12.75" hidden="1">
      <c r="A613" s="66"/>
      <c r="B613" s="119"/>
      <c r="C613" s="216"/>
      <c r="D613" s="330"/>
      <c r="E613" s="216"/>
    </row>
    <row r="614" spans="1:5" ht="12.75" hidden="1">
      <c r="A614" s="66"/>
      <c r="B614" s="119"/>
      <c r="C614" s="216"/>
      <c r="D614" s="330"/>
      <c r="E614" s="216"/>
    </row>
    <row r="615" spans="1:5" ht="12.75" hidden="1">
      <c r="A615" s="66"/>
      <c r="B615" s="119"/>
      <c r="C615" s="216"/>
      <c r="D615" s="330"/>
      <c r="E615" s="216"/>
    </row>
    <row r="616" spans="1:5" ht="12.75" hidden="1">
      <c r="A616" s="66"/>
      <c r="B616" s="119"/>
      <c r="C616" s="216"/>
      <c r="D616" s="330"/>
      <c r="E616" s="216"/>
    </row>
    <row r="617" spans="1:5" ht="12.75" hidden="1">
      <c r="A617" s="66"/>
      <c r="B617" s="119"/>
      <c r="C617" s="216"/>
      <c r="D617" s="330"/>
      <c r="E617" s="216"/>
    </row>
    <row r="618" spans="1:5" ht="12.75" hidden="1">
      <c r="A618" s="66"/>
      <c r="B618" s="119"/>
      <c r="C618" s="216"/>
      <c r="D618" s="330"/>
      <c r="E618" s="216"/>
    </row>
    <row r="619" spans="1:5" ht="12.75" hidden="1">
      <c r="A619" s="66"/>
      <c r="B619" s="119"/>
      <c r="C619" s="216"/>
      <c r="D619" s="330"/>
      <c r="E619" s="216"/>
    </row>
    <row r="620" spans="1:5" ht="12.75" hidden="1">
      <c r="A620" s="66"/>
      <c r="B620" s="119"/>
      <c r="C620" s="216"/>
      <c r="D620" s="330"/>
      <c r="E620" s="216"/>
    </row>
    <row r="621" spans="1:5" ht="12.75" hidden="1">
      <c r="A621" s="66"/>
      <c r="B621" s="119"/>
      <c r="C621" s="216"/>
      <c r="D621" s="330"/>
      <c r="E621" s="216"/>
    </row>
    <row r="622" spans="1:5" ht="12.75" hidden="1">
      <c r="A622" s="66"/>
      <c r="B622" s="119"/>
      <c r="C622" s="216"/>
      <c r="D622" s="330"/>
      <c r="E622" s="216"/>
    </row>
    <row r="623" spans="1:5" ht="12.75" hidden="1">
      <c r="A623" s="66"/>
      <c r="B623" s="119"/>
      <c r="C623" s="216"/>
      <c r="D623" s="330"/>
      <c r="E623" s="216"/>
    </row>
    <row r="624" spans="1:5" ht="12.75" hidden="1">
      <c r="A624" s="66"/>
      <c r="B624" s="119"/>
      <c r="C624" s="216"/>
      <c r="D624" s="330"/>
      <c r="E624" s="216"/>
    </row>
    <row r="625" spans="1:5" ht="12.75" hidden="1">
      <c r="A625" s="66"/>
      <c r="B625" s="119"/>
      <c r="C625" s="216"/>
      <c r="D625" s="330"/>
      <c r="E625" s="216"/>
    </row>
    <row r="626" spans="1:5" ht="12.75" hidden="1">
      <c r="A626" s="66"/>
      <c r="B626" s="119"/>
      <c r="C626" s="216"/>
      <c r="D626" s="330"/>
      <c r="E626" s="216"/>
    </row>
    <row r="627" spans="1:5" ht="12.75" hidden="1">
      <c r="A627" s="66"/>
      <c r="B627" s="119"/>
      <c r="C627" s="216"/>
      <c r="D627" s="330"/>
      <c r="E627" s="216"/>
    </row>
    <row r="628" spans="1:5" ht="12.75" hidden="1">
      <c r="A628" s="66"/>
      <c r="B628" s="119"/>
      <c r="C628" s="216"/>
      <c r="D628" s="330"/>
      <c r="E628" s="216"/>
    </row>
    <row r="629" spans="1:5" ht="12.75" hidden="1">
      <c r="A629" s="66"/>
      <c r="B629" s="119"/>
      <c r="C629" s="216"/>
      <c r="D629" s="330"/>
      <c r="E629" s="216"/>
    </row>
    <row r="630" spans="1:5" ht="12.75" hidden="1">
      <c r="A630" s="66"/>
      <c r="B630" s="119"/>
      <c r="C630" s="216"/>
      <c r="D630" s="330"/>
      <c r="E630" s="216"/>
    </row>
    <row r="631" spans="1:5" ht="12.75" hidden="1">
      <c r="A631" s="66"/>
      <c r="B631" s="119"/>
      <c r="C631" s="216"/>
      <c r="D631" s="330"/>
      <c r="E631" s="216"/>
    </row>
    <row r="632" spans="1:5" ht="12.75" hidden="1">
      <c r="A632" s="66"/>
      <c r="B632" s="119"/>
      <c r="C632" s="216"/>
      <c r="D632" s="330"/>
      <c r="E632" s="216"/>
    </row>
    <row r="633" spans="1:5" ht="12.75" hidden="1">
      <c r="A633" s="66"/>
      <c r="B633" s="119"/>
      <c r="C633" s="216"/>
      <c r="D633" s="330"/>
      <c r="E633" s="216"/>
    </row>
    <row r="634" spans="1:5" ht="12.75" hidden="1">
      <c r="A634" s="66"/>
      <c r="B634" s="119"/>
      <c r="C634" s="216"/>
      <c r="D634" s="330"/>
      <c r="E634" s="216"/>
    </row>
    <row r="635" spans="1:5" ht="12.75" hidden="1">
      <c r="A635" s="66"/>
      <c r="B635" s="119"/>
      <c r="C635" s="216"/>
      <c r="D635" s="330"/>
      <c r="E635" s="216"/>
    </row>
    <row r="636" spans="1:5" ht="12.75" hidden="1">
      <c r="A636" s="66"/>
      <c r="B636" s="119"/>
      <c r="C636" s="216"/>
      <c r="D636" s="330"/>
      <c r="E636" s="216"/>
    </row>
    <row r="637" spans="1:5" ht="12.75" hidden="1">
      <c r="A637" s="66"/>
      <c r="B637" s="119"/>
      <c r="C637" s="216"/>
      <c r="D637" s="330"/>
      <c r="E637" s="216"/>
    </row>
    <row r="638" spans="1:5" ht="12.75" hidden="1">
      <c r="A638" s="66"/>
      <c r="B638" s="119"/>
      <c r="C638" s="216"/>
      <c r="D638" s="330"/>
      <c r="E638" s="216"/>
    </row>
    <row r="639" spans="1:5" ht="12.75" hidden="1">
      <c r="A639" s="66"/>
      <c r="B639" s="119"/>
      <c r="C639" s="216"/>
      <c r="D639" s="330"/>
      <c r="E639" s="216"/>
    </row>
    <row r="640" spans="1:5" ht="12.75" hidden="1">
      <c r="A640" s="66"/>
      <c r="B640" s="119"/>
      <c r="C640" s="216"/>
      <c r="D640" s="330"/>
      <c r="E640" s="216"/>
    </row>
    <row r="641" spans="1:5" ht="12.75" hidden="1">
      <c r="A641" s="66"/>
      <c r="B641" s="119"/>
      <c r="C641" s="216"/>
      <c r="D641" s="330"/>
      <c r="E641" s="216"/>
    </row>
    <row r="642" spans="1:5" ht="12.75" hidden="1">
      <c r="A642" s="66"/>
      <c r="B642" s="119"/>
      <c r="C642" s="216"/>
      <c r="D642" s="330"/>
      <c r="E642" s="216"/>
    </row>
    <row r="643" spans="1:5" ht="12.75" hidden="1">
      <c r="A643" s="66"/>
      <c r="B643" s="119"/>
      <c r="C643" s="216"/>
      <c r="D643" s="330"/>
      <c r="E643" s="216"/>
    </row>
    <row r="644" spans="1:5" ht="12.75" hidden="1">
      <c r="A644" s="66"/>
      <c r="B644" s="119"/>
      <c r="C644" s="216"/>
      <c r="D644" s="330"/>
      <c r="E644" s="216"/>
    </row>
    <row r="645" spans="1:5" ht="12.75" hidden="1">
      <c r="A645" s="66"/>
      <c r="B645" s="119"/>
      <c r="C645" s="216"/>
      <c r="D645" s="330"/>
      <c r="E645" s="216"/>
    </row>
    <row r="646" spans="1:5" ht="12.75" hidden="1">
      <c r="A646" s="66"/>
      <c r="B646" s="119"/>
      <c r="C646" s="216"/>
      <c r="D646" s="330"/>
      <c r="E646" s="216"/>
    </row>
    <row r="647" spans="1:5" ht="12.75" hidden="1">
      <c r="A647" s="66"/>
      <c r="B647" s="119"/>
      <c r="C647" s="216"/>
      <c r="D647" s="330"/>
      <c r="E647" s="216"/>
    </row>
    <row r="648" spans="1:5" ht="12.75" hidden="1">
      <c r="A648" s="66"/>
      <c r="B648" s="119"/>
      <c r="C648" s="216"/>
      <c r="D648" s="330"/>
      <c r="E648" s="216"/>
    </row>
    <row r="649" spans="1:5" ht="12.75" hidden="1">
      <c r="A649" s="66"/>
      <c r="B649" s="119"/>
      <c r="C649" s="216"/>
      <c r="D649" s="330"/>
      <c r="E649" s="216"/>
    </row>
    <row r="650" spans="1:5" ht="12.75" hidden="1">
      <c r="A650" s="66"/>
      <c r="B650" s="119"/>
      <c r="C650" s="216"/>
      <c r="D650" s="330"/>
      <c r="E650" s="216"/>
    </row>
    <row r="651" spans="1:5" ht="12.75" hidden="1">
      <c r="A651" s="66"/>
      <c r="B651" s="119"/>
      <c r="C651" s="216"/>
      <c r="D651" s="330"/>
      <c r="E651" s="216"/>
    </row>
    <row r="652" spans="1:5" ht="12.75" hidden="1">
      <c r="A652" s="66"/>
      <c r="B652" s="119"/>
      <c r="C652" s="216"/>
      <c r="D652" s="330"/>
      <c r="E652" s="216"/>
    </row>
    <row r="653" spans="1:5" ht="12.75" hidden="1">
      <c r="A653" s="66"/>
      <c r="B653" s="119"/>
      <c r="C653" s="216"/>
      <c r="D653" s="330"/>
      <c r="E653" s="216"/>
    </row>
    <row r="654" spans="1:5" ht="12.75" hidden="1">
      <c r="A654" s="66"/>
      <c r="B654" s="119"/>
      <c r="C654" s="216"/>
      <c r="D654" s="330"/>
      <c r="E654" s="216"/>
    </row>
    <row r="655" spans="1:5" ht="12.75" hidden="1">
      <c r="A655" s="66"/>
      <c r="B655" s="119"/>
      <c r="C655" s="216"/>
      <c r="D655" s="330"/>
      <c r="E655" s="216"/>
    </row>
    <row r="656" spans="1:5" ht="12.75" hidden="1">
      <c r="A656" s="66"/>
      <c r="B656" s="119"/>
      <c r="C656" s="216"/>
      <c r="D656" s="330"/>
      <c r="E656" s="216"/>
    </row>
    <row r="657" spans="1:5" ht="12.75" hidden="1">
      <c r="A657" s="66"/>
      <c r="B657" s="119"/>
      <c r="C657" s="216"/>
      <c r="D657" s="330"/>
      <c r="E657" s="216"/>
    </row>
    <row r="658" spans="1:5" ht="12.75" hidden="1">
      <c r="A658" s="66"/>
      <c r="B658" s="119"/>
      <c r="C658" s="216"/>
      <c r="D658" s="330"/>
      <c r="E658" s="216"/>
    </row>
    <row r="659" spans="1:5" ht="12.75" hidden="1">
      <c r="A659" s="66"/>
      <c r="B659" s="119"/>
      <c r="C659" s="216"/>
      <c r="D659" s="330"/>
      <c r="E659" s="216"/>
    </row>
    <row r="660" spans="1:5" ht="12.75" hidden="1">
      <c r="A660" s="66"/>
      <c r="B660" s="119"/>
      <c r="C660" s="216"/>
      <c r="D660" s="330"/>
      <c r="E660" s="216"/>
    </row>
    <row r="661" spans="1:5" ht="12.75" hidden="1">
      <c r="A661" s="66"/>
      <c r="B661" s="119"/>
      <c r="C661" s="216"/>
      <c r="D661" s="330"/>
      <c r="E661" s="216"/>
    </row>
    <row r="662" spans="1:5" ht="12.75" hidden="1">
      <c r="A662" s="66"/>
      <c r="B662" s="119"/>
      <c r="C662" s="216"/>
      <c r="D662" s="330"/>
      <c r="E662" s="216"/>
    </row>
    <row r="663" spans="1:5" ht="12.75" hidden="1">
      <c r="A663" s="66"/>
      <c r="B663" s="119"/>
      <c r="C663" s="216"/>
      <c r="D663" s="330"/>
      <c r="E663" s="216"/>
    </row>
    <row r="664" spans="1:5" ht="12.75" hidden="1">
      <c r="A664" s="66"/>
      <c r="B664" s="119"/>
      <c r="C664" s="216"/>
      <c r="D664" s="330"/>
      <c r="E664" s="216"/>
    </row>
    <row r="665" spans="1:5" ht="12.75" hidden="1">
      <c r="A665" s="66"/>
      <c r="B665" s="119"/>
      <c r="C665" s="216"/>
      <c r="D665" s="330"/>
      <c r="E665" s="216"/>
    </row>
    <row r="666" spans="1:5" ht="12.75" hidden="1">
      <c r="A666" s="66"/>
      <c r="B666" s="119"/>
      <c r="C666" s="216"/>
      <c r="D666" s="330"/>
      <c r="E666" s="216"/>
    </row>
    <row r="667" spans="1:5" ht="12.75" hidden="1">
      <c r="A667" s="66"/>
      <c r="B667" s="119"/>
      <c r="C667" s="216"/>
      <c r="D667" s="330"/>
      <c r="E667" s="216"/>
    </row>
    <row r="668" spans="1:5" ht="12.75" hidden="1">
      <c r="A668" s="66"/>
      <c r="B668" s="119"/>
      <c r="C668" s="216"/>
      <c r="D668" s="330"/>
      <c r="E668" s="216"/>
    </row>
    <row r="669" spans="1:5" ht="12.75" hidden="1">
      <c r="A669" s="66"/>
      <c r="B669" s="119"/>
      <c r="C669" s="216"/>
      <c r="D669" s="330"/>
      <c r="E669" s="216"/>
    </row>
    <row r="670" spans="1:5" ht="12.75" hidden="1">
      <c r="A670" s="66"/>
      <c r="B670" s="119"/>
      <c r="C670" s="216"/>
      <c r="D670" s="330"/>
      <c r="E670" s="216"/>
    </row>
    <row r="671" spans="1:5" ht="12.75" hidden="1">
      <c r="A671" s="66"/>
      <c r="B671" s="119"/>
      <c r="C671" s="216"/>
      <c r="D671" s="330"/>
      <c r="E671" s="216"/>
    </row>
    <row r="672" spans="1:5" ht="12.75" hidden="1">
      <c r="A672" s="66"/>
      <c r="B672" s="119"/>
      <c r="C672" s="216"/>
      <c r="D672" s="330"/>
      <c r="E672" s="216"/>
    </row>
    <row r="673" spans="1:5" ht="12.75" hidden="1">
      <c r="A673" s="66"/>
      <c r="B673" s="119"/>
      <c r="C673" s="216"/>
      <c r="D673" s="330"/>
      <c r="E673" s="216"/>
    </row>
    <row r="674" spans="1:5" ht="12.75" hidden="1">
      <c r="A674" s="66"/>
      <c r="B674" s="119"/>
      <c r="C674" s="216"/>
      <c r="D674" s="330"/>
      <c r="E674" s="216"/>
    </row>
    <row r="675" spans="1:5" ht="12.75" hidden="1">
      <c r="A675" s="66"/>
      <c r="B675" s="119"/>
      <c r="C675" s="216"/>
      <c r="D675" s="330"/>
      <c r="E675" s="216"/>
    </row>
    <row r="676" spans="1:5" ht="12.75">
      <c r="A676" s="66"/>
      <c r="B676" s="119"/>
      <c r="C676" s="216"/>
      <c r="D676" s="330"/>
      <c r="E676" s="216"/>
    </row>
    <row r="677" spans="1:5" ht="12.75">
      <c r="A677" s="66"/>
      <c r="B677" s="119"/>
      <c r="C677" s="216">
        <v>69758</v>
      </c>
      <c r="D677" s="330">
        <v>72641</v>
      </c>
      <c r="E677" s="216">
        <v>75840</v>
      </c>
    </row>
    <row r="678" spans="1:6" ht="12.75">
      <c r="A678" s="66" t="s">
        <v>99</v>
      </c>
      <c r="B678" s="119"/>
      <c r="C678" s="216">
        <f>(C61-C27-C677)*5%</f>
        <v>3406.9</v>
      </c>
      <c r="D678" s="216">
        <f>(D61-D27-D677)*5%</f>
        <v>3823.4500000000003</v>
      </c>
      <c r="E678" s="216">
        <f>(E61-E27-E677)*5%</f>
        <v>4202.05</v>
      </c>
      <c r="F678" s="216"/>
    </row>
    <row r="679" spans="1:5" ht="12.75">
      <c r="A679" s="66" t="s">
        <v>103</v>
      </c>
      <c r="B679" s="119"/>
      <c r="C679" s="216">
        <f>C61+C678</f>
        <v>519124.4</v>
      </c>
      <c r="D679" s="216">
        <f>D61+D678</f>
        <v>504725.25</v>
      </c>
      <c r="E679" s="216">
        <f>E61+E678</f>
        <v>509928.85000000003</v>
      </c>
    </row>
    <row r="680" spans="1:5" ht="12.75">
      <c r="A680" s="66"/>
      <c r="B680" s="119"/>
      <c r="C680" s="216"/>
      <c r="D680" s="330"/>
      <c r="E680" s="216"/>
    </row>
    <row r="681" spans="3:5" ht="12.75">
      <c r="C681" s="217"/>
      <c r="D681" s="331"/>
      <c r="E681" s="217"/>
    </row>
    <row r="682" spans="3:5" ht="12.75">
      <c r="C682" s="217"/>
      <c r="D682" s="331"/>
      <c r="E682" s="217"/>
    </row>
    <row r="683" spans="3:5" ht="12.75">
      <c r="C683" s="217"/>
      <c r="D683" s="331"/>
      <c r="E683" s="217"/>
    </row>
    <row r="684" spans="3:5" ht="12.75">
      <c r="C684" s="217"/>
      <c r="D684" s="331"/>
      <c r="E684" s="217"/>
    </row>
    <row r="685" spans="3:5" ht="12.75">
      <c r="C685" s="217"/>
      <c r="D685" s="331"/>
      <c r="E685" s="217"/>
    </row>
    <row r="686" spans="3:5" ht="12.75">
      <c r="C686" s="217"/>
      <c r="D686" s="331"/>
      <c r="E686" s="217"/>
    </row>
    <row r="687" spans="3:5" ht="12.75">
      <c r="C687" s="217"/>
      <c r="D687" s="331"/>
      <c r="E687" s="217"/>
    </row>
    <row r="688" spans="3:5" ht="12.75">
      <c r="C688" s="217"/>
      <c r="D688" s="331"/>
      <c r="E688" s="217"/>
    </row>
    <row r="689" spans="3:5" ht="12.75">
      <c r="C689" s="217"/>
      <c r="D689" s="331"/>
      <c r="E689" s="217"/>
    </row>
    <row r="690" spans="3:5" ht="12.75">
      <c r="C690" s="217"/>
      <c r="D690" s="331"/>
      <c r="E690" s="217"/>
    </row>
    <row r="691" spans="3:5" ht="12.75">
      <c r="C691" s="217"/>
      <c r="D691" s="331"/>
      <c r="E691" s="217"/>
    </row>
    <row r="692" spans="3:5" ht="12.75">
      <c r="C692" s="217"/>
      <c r="D692" s="331"/>
      <c r="E692" s="217"/>
    </row>
    <row r="693" spans="3:5" ht="12.75">
      <c r="C693" s="217"/>
      <c r="D693" s="331"/>
      <c r="E693" s="217"/>
    </row>
    <row r="694" spans="3:5" ht="12.75">
      <c r="C694" s="217"/>
      <c r="D694" s="331"/>
      <c r="E694" s="217"/>
    </row>
    <row r="695" spans="3:5" ht="12.75">
      <c r="C695" s="217"/>
      <c r="D695" s="331"/>
      <c r="E695" s="217"/>
    </row>
    <row r="696" spans="3:5" ht="12.75">
      <c r="C696" s="217"/>
      <c r="D696" s="331"/>
      <c r="E696" s="217"/>
    </row>
    <row r="697" spans="3:5" ht="12.75">
      <c r="C697" s="217"/>
      <c r="D697" s="331"/>
      <c r="E697" s="217"/>
    </row>
    <row r="698" spans="3:5" ht="12.75">
      <c r="C698" s="217"/>
      <c r="D698" s="331"/>
      <c r="E698" s="217"/>
    </row>
    <row r="699" spans="3:5" ht="12.75">
      <c r="C699" s="217"/>
      <c r="D699" s="331"/>
      <c r="E699" s="217"/>
    </row>
    <row r="700" spans="3:5" ht="12.75">
      <c r="C700" s="217"/>
      <c r="D700" s="331"/>
      <c r="E700" s="217"/>
    </row>
    <row r="701" spans="3:5" ht="12.75">
      <c r="C701" s="217"/>
      <c r="D701" s="331"/>
      <c r="E701" s="217"/>
    </row>
    <row r="702" spans="3:5" ht="12.75">
      <c r="C702" s="217"/>
      <c r="D702" s="331"/>
      <c r="E702" s="217"/>
    </row>
    <row r="703" spans="3:5" ht="12.75">
      <c r="C703" s="217"/>
      <c r="D703" s="331"/>
      <c r="E703" s="217"/>
    </row>
    <row r="704" spans="3:5" ht="12.75">
      <c r="C704" s="217"/>
      <c r="D704" s="331"/>
      <c r="E704" s="217"/>
    </row>
    <row r="705" spans="3:5" ht="12.75">
      <c r="C705" s="217"/>
      <c r="D705" s="331"/>
      <c r="E705" s="217"/>
    </row>
    <row r="706" spans="3:5" ht="12.75">
      <c r="C706" s="217"/>
      <c r="D706" s="331"/>
      <c r="E706" s="217"/>
    </row>
    <row r="707" spans="3:5" ht="12.75">
      <c r="C707" s="217"/>
      <c r="D707" s="331"/>
      <c r="E707" s="217"/>
    </row>
    <row r="708" spans="3:5" ht="12.75">
      <c r="C708" s="217"/>
      <c r="D708" s="331"/>
      <c r="E708" s="217"/>
    </row>
    <row r="709" spans="3:5" ht="12.75">
      <c r="C709" s="217"/>
      <c r="D709" s="331"/>
      <c r="E709" s="217"/>
    </row>
    <row r="710" spans="3:5" ht="12.75">
      <c r="C710" s="217"/>
      <c r="D710" s="331"/>
      <c r="E710" s="217"/>
    </row>
    <row r="711" spans="3:5" ht="12.75">
      <c r="C711" s="217"/>
      <c r="D711" s="331"/>
      <c r="E711" s="217"/>
    </row>
    <row r="712" spans="3:5" ht="12.75">
      <c r="C712" s="217"/>
      <c r="D712" s="331"/>
      <c r="E712" s="217"/>
    </row>
    <row r="713" spans="3:5" ht="12.75">
      <c r="C713" s="217"/>
      <c r="D713" s="331"/>
      <c r="E713" s="217"/>
    </row>
    <row r="714" spans="3:5" ht="12.75">
      <c r="C714" s="217"/>
      <c r="D714" s="331"/>
      <c r="E714" s="217"/>
    </row>
    <row r="715" spans="3:5" ht="12.75">
      <c r="C715" s="217"/>
      <c r="D715" s="331"/>
      <c r="E715" s="217"/>
    </row>
    <row r="716" spans="3:5" ht="12.75">
      <c r="C716" s="217"/>
      <c r="D716" s="331"/>
      <c r="E716" s="217"/>
    </row>
    <row r="717" spans="3:5" ht="12.75">
      <c r="C717" s="217"/>
      <c r="D717" s="331"/>
      <c r="E717" s="217"/>
    </row>
    <row r="718" spans="3:5" ht="12.75">
      <c r="C718" s="217"/>
      <c r="D718" s="331"/>
      <c r="E718" s="217"/>
    </row>
    <row r="719" spans="3:5" ht="12.75">
      <c r="C719" s="217"/>
      <c r="D719" s="331"/>
      <c r="E719" s="217"/>
    </row>
    <row r="720" spans="3:5" ht="12.75">
      <c r="C720" s="217"/>
      <c r="D720" s="331"/>
      <c r="E720" s="217"/>
    </row>
    <row r="721" spans="3:5" ht="12.75">
      <c r="C721" s="217"/>
      <c r="D721" s="331"/>
      <c r="E721" s="217"/>
    </row>
    <row r="722" spans="3:5" ht="12.75">
      <c r="C722" s="217"/>
      <c r="D722" s="331"/>
      <c r="E722" s="217"/>
    </row>
  </sheetData>
  <sheetProtection/>
  <mergeCells count="16">
    <mergeCell ref="C66:C67"/>
    <mergeCell ref="C8:C9"/>
    <mergeCell ref="A76:A77"/>
    <mergeCell ref="B76:B77"/>
    <mergeCell ref="C76:C77"/>
    <mergeCell ref="A75:B75"/>
    <mergeCell ref="B8:B9"/>
    <mergeCell ref="A8:A9"/>
    <mergeCell ref="A66:A67"/>
    <mergeCell ref="B66:B67"/>
    <mergeCell ref="D8:D9"/>
    <mergeCell ref="D66:D67"/>
    <mergeCell ref="D76:D77"/>
    <mergeCell ref="E8:E9"/>
    <mergeCell ref="E66:E67"/>
    <mergeCell ref="E76:E77"/>
  </mergeCells>
  <printOptions/>
  <pageMargins left="0.17" right="0.18" top="0.27" bottom="0.19" header="0.31" footer="0.16"/>
  <pageSetup fitToHeight="0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AT100"/>
  <sheetViews>
    <sheetView tabSelected="1" view="pageBreakPreview" zoomScale="60" zoomScalePageLayoutView="0" workbookViewId="0" topLeftCell="A1">
      <pane xSplit="5" ySplit="10" topLeftCell="F2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2" sqref="A32:B32"/>
    </sheetView>
  </sheetViews>
  <sheetFormatPr defaultColWidth="9.140625" defaultRowHeight="12.75"/>
  <cols>
    <col min="1" max="1" width="4.57421875" style="0" customWidth="1"/>
    <col min="2" max="2" width="40.28125" style="153" customWidth="1"/>
    <col min="3" max="3" width="22.57421875" style="178" customWidth="1"/>
  </cols>
  <sheetData>
    <row r="1" ht="12.75">
      <c r="C1" s="222" t="s">
        <v>52</v>
      </c>
    </row>
    <row r="2" ht="12.75">
      <c r="C2" s="8" t="s">
        <v>1284</v>
      </c>
    </row>
    <row r="3" ht="12.75">
      <c r="C3" s="222" t="s">
        <v>623</v>
      </c>
    </row>
    <row r="4" ht="12.75">
      <c r="C4" s="222" t="s">
        <v>624</v>
      </c>
    </row>
    <row r="5" ht="12.75">
      <c r="C5" t="s">
        <v>1293</v>
      </c>
    </row>
    <row r="6" ht="12.75">
      <c r="C6"/>
    </row>
    <row r="7" spans="1:3" ht="12.75">
      <c r="A7" s="528" t="s">
        <v>434</v>
      </c>
      <c r="B7" s="528"/>
      <c r="C7" s="528"/>
    </row>
    <row r="8" spans="1:3" s="2" customFormat="1" ht="12.75">
      <c r="A8" s="528" t="s">
        <v>435</v>
      </c>
      <c r="B8" s="528"/>
      <c r="C8" s="528"/>
    </row>
    <row r="9" spans="1:46" s="142" customFormat="1" ht="22.5">
      <c r="A9" s="139" t="s">
        <v>625</v>
      </c>
      <c r="B9" s="139" t="s">
        <v>436</v>
      </c>
      <c r="C9" s="154" t="s">
        <v>437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1"/>
      <c r="AN9" s="141"/>
      <c r="AO9" s="141"/>
      <c r="AP9" s="141"/>
      <c r="AQ9" s="141"/>
      <c r="AR9" s="141"/>
      <c r="AS9" s="141"/>
      <c r="AT9" s="141"/>
    </row>
    <row r="10" spans="1:46" s="20" customFormat="1" ht="12.75">
      <c r="A10" s="532" t="s">
        <v>438</v>
      </c>
      <c r="B10" s="533"/>
      <c r="C10" s="155">
        <v>400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4"/>
      <c r="AN10" s="144"/>
      <c r="AO10" s="144"/>
      <c r="AP10" s="144"/>
      <c r="AQ10" s="144"/>
      <c r="AR10" s="144"/>
      <c r="AS10" s="144"/>
      <c r="AT10" s="144"/>
    </row>
    <row r="11" spans="1:46" s="160" customFormat="1" ht="12.75">
      <c r="A11" s="156">
        <v>1</v>
      </c>
      <c r="B11" s="56" t="s">
        <v>354</v>
      </c>
      <c r="C11" s="157" t="s">
        <v>439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9"/>
      <c r="AN11" s="159"/>
      <c r="AO11" s="159"/>
      <c r="AP11" s="159"/>
      <c r="AQ11" s="159"/>
      <c r="AR11" s="159"/>
      <c r="AS11" s="159"/>
      <c r="AT11" s="159"/>
    </row>
    <row r="12" spans="1:46" s="29" customFormat="1" ht="12.75">
      <c r="A12" s="161">
        <v>2</v>
      </c>
      <c r="B12" s="56" t="s">
        <v>355</v>
      </c>
      <c r="C12" s="157" t="s">
        <v>440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3"/>
      <c r="AN12" s="163"/>
      <c r="AO12" s="163"/>
      <c r="AP12" s="163"/>
      <c r="AQ12" s="163"/>
      <c r="AR12" s="163"/>
      <c r="AS12" s="163"/>
      <c r="AT12" s="163"/>
    </row>
    <row r="13" spans="1:46" s="29" customFormat="1" ht="12.75">
      <c r="A13" s="161">
        <v>3</v>
      </c>
      <c r="B13" s="56" t="s">
        <v>356</v>
      </c>
      <c r="C13" s="157" t="s">
        <v>441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</row>
    <row r="14" spans="1:3" s="24" customFormat="1" ht="12.75">
      <c r="A14" s="156">
        <v>4</v>
      </c>
      <c r="B14" s="164" t="s">
        <v>358</v>
      </c>
      <c r="C14" s="157" t="s">
        <v>442</v>
      </c>
    </row>
    <row r="15" spans="1:3" s="24" customFormat="1" ht="12.75">
      <c r="A15" s="156">
        <v>5</v>
      </c>
      <c r="B15" s="56" t="s">
        <v>361</v>
      </c>
      <c r="C15" s="157" t="s">
        <v>443</v>
      </c>
    </row>
    <row r="16" spans="1:3" s="29" customFormat="1" ht="12.75">
      <c r="A16" s="161">
        <v>6</v>
      </c>
      <c r="B16" s="56" t="s">
        <v>359</v>
      </c>
      <c r="C16" s="157" t="s">
        <v>444</v>
      </c>
    </row>
    <row r="17" spans="1:3" s="24" customFormat="1" ht="12.75">
      <c r="A17" s="156">
        <v>7</v>
      </c>
      <c r="B17" s="164" t="s">
        <v>364</v>
      </c>
      <c r="C17" s="157" t="s">
        <v>445</v>
      </c>
    </row>
    <row r="18" spans="1:3" s="24" customFormat="1" ht="12.75">
      <c r="A18" s="156">
        <v>8</v>
      </c>
      <c r="B18" s="56" t="s">
        <v>363</v>
      </c>
      <c r="C18" s="157" t="s">
        <v>446</v>
      </c>
    </row>
    <row r="19" spans="1:3" s="29" customFormat="1" ht="12.75">
      <c r="A19" s="161">
        <v>9</v>
      </c>
      <c r="B19" s="56" t="s">
        <v>365</v>
      </c>
      <c r="C19" s="157" t="s">
        <v>447</v>
      </c>
    </row>
    <row r="20" spans="1:3" s="29" customFormat="1" ht="12.75">
      <c r="A20" s="161">
        <v>10</v>
      </c>
      <c r="B20" s="56" t="s">
        <v>367</v>
      </c>
      <c r="C20" s="157" t="s">
        <v>448</v>
      </c>
    </row>
    <row r="21" spans="1:3" s="29" customFormat="1" ht="12.75">
      <c r="A21" s="161">
        <v>11</v>
      </c>
      <c r="B21" s="56" t="s">
        <v>373</v>
      </c>
      <c r="C21" s="157" t="s">
        <v>449</v>
      </c>
    </row>
    <row r="22" spans="1:3" s="24" customFormat="1" ht="12.75">
      <c r="A22" s="156">
        <v>12</v>
      </c>
      <c r="B22" s="164" t="s">
        <v>366</v>
      </c>
      <c r="C22" s="157" t="s">
        <v>450</v>
      </c>
    </row>
    <row r="23" spans="1:3" s="24" customFormat="1" ht="12.75">
      <c r="A23" s="156">
        <v>13</v>
      </c>
      <c r="B23" s="56" t="s">
        <v>368</v>
      </c>
      <c r="C23" s="157" t="s">
        <v>451</v>
      </c>
    </row>
    <row r="24" spans="1:3" s="24" customFormat="1" ht="12.75">
      <c r="A24" s="156">
        <v>14</v>
      </c>
      <c r="B24" s="56" t="s">
        <v>357</v>
      </c>
      <c r="C24" s="157" t="s">
        <v>452</v>
      </c>
    </row>
    <row r="25" spans="1:3" s="24" customFormat="1" ht="12.75">
      <c r="A25" s="156">
        <v>15</v>
      </c>
      <c r="B25" s="56" t="s">
        <v>369</v>
      </c>
      <c r="C25" s="157" t="s">
        <v>453</v>
      </c>
    </row>
    <row r="26" spans="1:3" s="24" customFormat="1" ht="12.75">
      <c r="A26" s="156">
        <v>16</v>
      </c>
      <c r="B26" s="56" t="s">
        <v>370</v>
      </c>
      <c r="C26" s="157" t="s">
        <v>454</v>
      </c>
    </row>
    <row r="27" spans="1:3" s="24" customFormat="1" ht="12.75">
      <c r="A27" s="156">
        <v>17</v>
      </c>
      <c r="B27" s="56" t="s">
        <v>374</v>
      </c>
      <c r="C27" s="157" t="s">
        <v>455</v>
      </c>
    </row>
    <row r="28" spans="1:3" s="24" customFormat="1" ht="12.75">
      <c r="A28" s="156">
        <v>18</v>
      </c>
      <c r="B28" s="56" t="s">
        <v>371</v>
      </c>
      <c r="C28" s="157" t="s">
        <v>456</v>
      </c>
    </row>
    <row r="29" spans="1:3" s="24" customFormat="1" ht="12.75">
      <c r="A29" s="156">
        <v>19</v>
      </c>
      <c r="B29" s="56" t="s">
        <v>362</v>
      </c>
      <c r="C29" s="157" t="s">
        <v>457</v>
      </c>
    </row>
    <row r="30" spans="1:3" s="24" customFormat="1" ht="12.75">
      <c r="A30" s="156">
        <v>20</v>
      </c>
      <c r="B30" s="164" t="s">
        <v>372</v>
      </c>
      <c r="C30" s="157" t="s">
        <v>458</v>
      </c>
    </row>
    <row r="31" spans="1:3" s="24" customFormat="1" ht="12.75">
      <c r="A31" s="156">
        <v>21</v>
      </c>
      <c r="B31" s="164" t="s">
        <v>375</v>
      </c>
      <c r="C31" s="157" t="s">
        <v>459</v>
      </c>
    </row>
    <row r="32" spans="1:3" s="4" customFormat="1" ht="12.75">
      <c r="A32" s="531" t="s">
        <v>460</v>
      </c>
      <c r="B32" s="531"/>
      <c r="C32" s="165">
        <v>300</v>
      </c>
    </row>
    <row r="33" spans="1:3" s="24" customFormat="1" ht="12.75">
      <c r="A33" s="156">
        <v>22</v>
      </c>
      <c r="B33" s="166" t="s">
        <v>980</v>
      </c>
      <c r="C33" s="167" t="s">
        <v>981</v>
      </c>
    </row>
    <row r="34" spans="1:3" s="24" customFormat="1" ht="12.75">
      <c r="A34" s="156">
        <v>23</v>
      </c>
      <c r="B34" s="168" t="s">
        <v>1068</v>
      </c>
      <c r="C34" s="167" t="s">
        <v>1069</v>
      </c>
    </row>
    <row r="35" spans="1:3" s="24" customFormat="1" ht="12.75">
      <c r="A35" s="156">
        <v>24</v>
      </c>
      <c r="B35" s="168" t="s">
        <v>838</v>
      </c>
      <c r="C35" s="167" t="s">
        <v>461</v>
      </c>
    </row>
    <row r="36" spans="1:3" s="20" customFormat="1" ht="12.75">
      <c r="A36" s="161"/>
      <c r="B36" s="169" t="s">
        <v>462</v>
      </c>
      <c r="C36" s="170" t="s">
        <v>463</v>
      </c>
    </row>
    <row r="37" spans="1:3" s="20" customFormat="1" ht="12.75">
      <c r="A37" s="161"/>
      <c r="B37" s="169" t="s">
        <v>464</v>
      </c>
      <c r="C37" s="170" t="s">
        <v>465</v>
      </c>
    </row>
    <row r="38" spans="1:3" s="20" customFormat="1" ht="12.75">
      <c r="A38" s="161"/>
      <c r="B38" s="169" t="s">
        <v>466</v>
      </c>
      <c r="C38" s="170" t="s">
        <v>467</v>
      </c>
    </row>
    <row r="39" spans="1:3" s="20" customFormat="1" ht="12.75">
      <c r="A39" s="161"/>
      <c r="B39" s="169" t="s">
        <v>468</v>
      </c>
      <c r="C39" s="170" t="s">
        <v>469</v>
      </c>
    </row>
    <row r="40" spans="1:3" s="20" customFormat="1" ht="12.75">
      <c r="A40" s="161"/>
      <c r="B40" s="169" t="s">
        <v>470</v>
      </c>
      <c r="C40" s="170" t="s">
        <v>471</v>
      </c>
    </row>
    <row r="41" spans="1:3" s="20" customFormat="1" ht="12.75">
      <c r="A41" s="161"/>
      <c r="B41" s="169" t="s">
        <v>472</v>
      </c>
      <c r="C41" s="170" t="s">
        <v>473</v>
      </c>
    </row>
    <row r="42" spans="1:3" s="20" customFormat="1" ht="12.75">
      <c r="A42" s="161"/>
      <c r="B42" s="169" t="s">
        <v>474</v>
      </c>
      <c r="C42" s="170" t="s">
        <v>475</v>
      </c>
    </row>
    <row r="43" spans="1:3" s="20" customFormat="1" ht="12.75">
      <c r="A43" s="161"/>
      <c r="B43" s="169" t="s">
        <v>476</v>
      </c>
      <c r="C43" s="170" t="s">
        <v>511</v>
      </c>
    </row>
    <row r="44" spans="1:3" s="24" customFormat="1" ht="12.75">
      <c r="A44" s="156">
        <v>25</v>
      </c>
      <c r="B44" s="168" t="s">
        <v>1112</v>
      </c>
      <c r="C44" s="167" t="s">
        <v>1113</v>
      </c>
    </row>
    <row r="45" spans="1:3" ht="12.75">
      <c r="A45" s="161"/>
      <c r="B45" s="171" t="s">
        <v>512</v>
      </c>
      <c r="C45" s="170" t="s">
        <v>1137</v>
      </c>
    </row>
    <row r="46" spans="1:3" ht="12.75">
      <c r="A46" s="161"/>
      <c r="B46" s="171" t="s">
        <v>1160</v>
      </c>
      <c r="C46" s="170" t="s">
        <v>1161</v>
      </c>
    </row>
    <row r="47" spans="1:3" ht="12.75">
      <c r="A47" s="161"/>
      <c r="B47" s="171" t="s">
        <v>1165</v>
      </c>
      <c r="C47" s="170" t="s">
        <v>1166</v>
      </c>
    </row>
    <row r="48" spans="1:3" ht="12.75">
      <c r="A48" s="161"/>
      <c r="B48" s="171" t="s">
        <v>513</v>
      </c>
      <c r="C48" s="170" t="s">
        <v>1184</v>
      </c>
    </row>
    <row r="49" spans="1:3" ht="12.75">
      <c r="A49" s="161"/>
      <c r="B49" s="172" t="s">
        <v>514</v>
      </c>
      <c r="C49" s="173" t="s">
        <v>515</v>
      </c>
    </row>
    <row r="50" spans="1:3" ht="12.75">
      <c r="A50" s="161"/>
      <c r="B50" s="172" t="s">
        <v>516</v>
      </c>
      <c r="C50" s="173" t="s">
        <v>517</v>
      </c>
    </row>
    <row r="51" spans="1:3" ht="12.75">
      <c r="A51" s="161"/>
      <c r="B51" s="172" t="s">
        <v>518</v>
      </c>
      <c r="C51" s="173" t="s">
        <v>519</v>
      </c>
    </row>
    <row r="52" spans="1:3" ht="12.75">
      <c r="A52" s="161"/>
      <c r="B52" s="172" t="s">
        <v>520</v>
      </c>
      <c r="C52" s="173" t="s">
        <v>521</v>
      </c>
    </row>
    <row r="53" spans="1:3" ht="12.75">
      <c r="A53" s="161"/>
      <c r="B53" s="172" t="s">
        <v>522</v>
      </c>
      <c r="C53" s="173" t="s">
        <v>523</v>
      </c>
    </row>
    <row r="54" spans="1:3" s="24" customFormat="1" ht="12.75">
      <c r="A54" s="156">
        <v>26</v>
      </c>
      <c r="B54" s="168" t="s">
        <v>524</v>
      </c>
      <c r="C54" s="174" t="s">
        <v>1240</v>
      </c>
    </row>
    <row r="55" spans="1:3" s="37" customFormat="1" ht="12.75">
      <c r="A55" s="175"/>
      <c r="B55" s="172" t="s">
        <v>525</v>
      </c>
      <c r="C55" s="173" t="s">
        <v>526</v>
      </c>
    </row>
    <row r="56" spans="1:3" s="37" customFormat="1" ht="12.75">
      <c r="A56" s="175"/>
      <c r="B56" s="172" t="s">
        <v>527</v>
      </c>
      <c r="C56" s="173" t="s">
        <v>528</v>
      </c>
    </row>
    <row r="57" spans="1:3" s="37" customFormat="1" ht="12.75">
      <c r="A57" s="175"/>
      <c r="B57" s="172" t="s">
        <v>529</v>
      </c>
      <c r="C57" s="173" t="s">
        <v>530</v>
      </c>
    </row>
    <row r="58" spans="1:3" s="37" customFormat="1" ht="12.75">
      <c r="A58" s="175"/>
      <c r="B58" s="172" t="s">
        <v>531</v>
      </c>
      <c r="C58" s="173" t="s">
        <v>532</v>
      </c>
    </row>
    <row r="59" spans="1:3" s="37" customFormat="1" ht="12.75">
      <c r="A59" s="175"/>
      <c r="B59" s="172" t="s">
        <v>533</v>
      </c>
      <c r="C59" s="173" t="s">
        <v>534</v>
      </c>
    </row>
    <row r="60" spans="1:3" s="37" customFormat="1" ht="12.75">
      <c r="A60" s="175"/>
      <c r="B60" s="172" t="s">
        <v>535</v>
      </c>
      <c r="C60" s="173" t="s">
        <v>536</v>
      </c>
    </row>
    <row r="61" spans="1:3" s="37" customFormat="1" ht="12.75">
      <c r="A61" s="175"/>
      <c r="B61" s="172" t="s">
        <v>537</v>
      </c>
      <c r="C61" s="173" t="s">
        <v>538</v>
      </c>
    </row>
    <row r="62" spans="1:3" s="37" customFormat="1" ht="12.75">
      <c r="A62" s="175"/>
      <c r="B62" s="172" t="s">
        <v>539</v>
      </c>
      <c r="C62" s="173" t="s">
        <v>540</v>
      </c>
    </row>
    <row r="63" spans="1:3" s="37" customFormat="1" ht="12.75">
      <c r="A63" s="175"/>
      <c r="B63" s="172" t="s">
        <v>541</v>
      </c>
      <c r="C63" s="173" t="s">
        <v>542</v>
      </c>
    </row>
    <row r="64" spans="1:3" s="37" customFormat="1" ht="12.75">
      <c r="A64" s="175"/>
      <c r="B64" s="172" t="s">
        <v>543</v>
      </c>
      <c r="C64" s="173" t="s">
        <v>544</v>
      </c>
    </row>
    <row r="65" spans="1:3" s="37" customFormat="1" ht="12.75">
      <c r="A65" s="175"/>
      <c r="B65" s="172" t="s">
        <v>545</v>
      </c>
      <c r="C65" s="173" t="s">
        <v>546</v>
      </c>
    </row>
    <row r="66" spans="1:3" s="37" customFormat="1" ht="12.75">
      <c r="A66" s="175"/>
      <c r="B66" s="172" t="s">
        <v>547</v>
      </c>
      <c r="C66" s="173" t="s">
        <v>548</v>
      </c>
    </row>
    <row r="67" spans="1:3" s="37" customFormat="1" ht="12.75">
      <c r="A67" s="175"/>
      <c r="B67" s="172" t="s">
        <v>549</v>
      </c>
      <c r="C67" s="173" t="s">
        <v>550</v>
      </c>
    </row>
    <row r="68" spans="1:3" s="37" customFormat="1" ht="12.75">
      <c r="A68" s="175"/>
      <c r="B68" s="172" t="s">
        <v>551</v>
      </c>
      <c r="C68" s="173" t="s">
        <v>552</v>
      </c>
    </row>
    <row r="69" spans="1:3" s="37" customFormat="1" ht="12.75">
      <c r="A69" s="175"/>
      <c r="B69" s="172" t="s">
        <v>553</v>
      </c>
      <c r="C69" s="173" t="s">
        <v>554</v>
      </c>
    </row>
    <row r="70" spans="1:3" s="37" customFormat="1" ht="12.75">
      <c r="A70" s="175"/>
      <c r="B70" s="172" t="s">
        <v>555</v>
      </c>
      <c r="C70" s="173" t="s">
        <v>556</v>
      </c>
    </row>
    <row r="71" spans="1:3" s="37" customFormat="1" ht="12.75">
      <c r="A71" s="175"/>
      <c r="B71" s="172" t="s">
        <v>557</v>
      </c>
      <c r="C71" s="173" t="s">
        <v>558</v>
      </c>
    </row>
    <row r="72" spans="1:3" s="37" customFormat="1" ht="12.75">
      <c r="A72" s="175"/>
      <c r="B72" s="172" t="s">
        <v>559</v>
      </c>
      <c r="C72" s="173" t="s">
        <v>560</v>
      </c>
    </row>
    <row r="73" spans="1:3" s="37" customFormat="1" ht="12.75">
      <c r="A73" s="175"/>
      <c r="B73" s="172" t="s">
        <v>561</v>
      </c>
      <c r="C73" s="173" t="s">
        <v>562</v>
      </c>
    </row>
    <row r="74" spans="1:3" s="37" customFormat="1" ht="12.75">
      <c r="A74" s="175"/>
      <c r="B74" s="172" t="s">
        <v>563</v>
      </c>
      <c r="C74" s="173" t="s">
        <v>564</v>
      </c>
    </row>
    <row r="75" spans="1:3" s="37" customFormat="1" ht="12.75">
      <c r="A75" s="175"/>
      <c r="B75" s="172" t="s">
        <v>565</v>
      </c>
      <c r="C75" s="173" t="s">
        <v>566</v>
      </c>
    </row>
    <row r="76" spans="1:3" s="37" customFormat="1" ht="12.75">
      <c r="A76" s="175"/>
      <c r="B76" s="172" t="s">
        <v>567</v>
      </c>
      <c r="C76" s="173" t="s">
        <v>568</v>
      </c>
    </row>
    <row r="77" spans="1:3" s="37" customFormat="1" ht="12.75">
      <c r="A77" s="175"/>
      <c r="B77" s="172" t="s">
        <v>569</v>
      </c>
      <c r="C77" s="173" t="s">
        <v>570</v>
      </c>
    </row>
    <row r="78" spans="1:3" s="37" customFormat="1" ht="12.75">
      <c r="A78" s="175"/>
      <c r="B78" s="172" t="s">
        <v>571</v>
      </c>
      <c r="C78" s="173" t="s">
        <v>572</v>
      </c>
    </row>
    <row r="79" spans="1:3" s="37" customFormat="1" ht="12.75">
      <c r="A79" s="175"/>
      <c r="B79" s="172" t="s">
        <v>573</v>
      </c>
      <c r="C79" s="173" t="s">
        <v>574</v>
      </c>
    </row>
    <row r="80" spans="1:3" s="37" customFormat="1" ht="12.75">
      <c r="A80" s="175"/>
      <c r="B80" s="172" t="s">
        <v>575</v>
      </c>
      <c r="C80" s="173" t="s">
        <v>576</v>
      </c>
    </row>
    <row r="81" spans="1:3" s="37" customFormat="1" ht="12.75">
      <c r="A81" s="175"/>
      <c r="B81" s="172" t="s">
        <v>577</v>
      </c>
      <c r="C81" s="173" t="s">
        <v>578</v>
      </c>
    </row>
    <row r="82" spans="1:3" s="37" customFormat="1" ht="12.75">
      <c r="A82" s="175"/>
      <c r="B82" s="172" t="s">
        <v>579</v>
      </c>
      <c r="C82" s="173" t="s">
        <v>580</v>
      </c>
    </row>
    <row r="83" spans="1:3" s="37" customFormat="1" ht="12.75">
      <c r="A83" s="175"/>
      <c r="B83" s="172" t="s">
        <v>581</v>
      </c>
      <c r="C83" s="173" t="s">
        <v>582</v>
      </c>
    </row>
    <row r="84" spans="1:3" s="37" customFormat="1" ht="12.75">
      <c r="A84" s="175"/>
      <c r="B84" s="172" t="s">
        <v>583</v>
      </c>
      <c r="C84" s="173" t="s">
        <v>584</v>
      </c>
    </row>
    <row r="85" spans="1:3" s="37" customFormat="1" ht="12.75">
      <c r="A85" s="175"/>
      <c r="B85" s="172" t="s">
        <v>585</v>
      </c>
      <c r="C85" s="173" t="s">
        <v>586</v>
      </c>
    </row>
    <row r="86" spans="1:3" s="37" customFormat="1" ht="12.75">
      <c r="A86" s="175"/>
      <c r="B86" s="172" t="s">
        <v>587</v>
      </c>
      <c r="C86" s="173" t="s">
        <v>588</v>
      </c>
    </row>
    <row r="87" spans="1:3" s="37" customFormat="1" ht="12.75">
      <c r="A87" s="175"/>
      <c r="B87" s="172" t="s">
        <v>589</v>
      </c>
      <c r="C87" s="173" t="s">
        <v>590</v>
      </c>
    </row>
    <row r="88" spans="1:3" s="37" customFormat="1" ht="12.75">
      <c r="A88" s="175"/>
      <c r="B88" s="172" t="s">
        <v>591</v>
      </c>
      <c r="C88" s="173" t="s">
        <v>592</v>
      </c>
    </row>
    <row r="89" spans="1:3" s="37" customFormat="1" ht="12.75">
      <c r="A89" s="175"/>
      <c r="B89" s="172" t="s">
        <v>593</v>
      </c>
      <c r="C89" s="173" t="s">
        <v>594</v>
      </c>
    </row>
    <row r="90" spans="1:3" s="37" customFormat="1" ht="12.75">
      <c r="A90" s="175"/>
      <c r="B90" s="172" t="s">
        <v>595</v>
      </c>
      <c r="C90" s="173" t="s">
        <v>596</v>
      </c>
    </row>
    <row r="91" spans="1:3" s="37" customFormat="1" ht="12.75">
      <c r="A91" s="175"/>
      <c r="B91" s="172" t="s">
        <v>597</v>
      </c>
      <c r="C91" s="173" t="s">
        <v>598</v>
      </c>
    </row>
    <row r="92" spans="1:3" s="37" customFormat="1" ht="12.75">
      <c r="A92" s="175"/>
      <c r="B92" s="172" t="s">
        <v>599</v>
      </c>
      <c r="C92" s="173" t="s">
        <v>600</v>
      </c>
    </row>
    <row r="93" spans="1:3" s="37" customFormat="1" ht="12.75">
      <c r="A93" s="175"/>
      <c r="B93" s="172" t="s">
        <v>601</v>
      </c>
      <c r="C93" s="173" t="s">
        <v>1280</v>
      </c>
    </row>
    <row r="94" spans="1:3" s="24" customFormat="1" ht="25.5">
      <c r="A94" s="156">
        <v>27</v>
      </c>
      <c r="B94" s="168" t="s">
        <v>602</v>
      </c>
      <c r="C94" s="174" t="s">
        <v>19</v>
      </c>
    </row>
    <row r="95" spans="1:3" s="24" customFormat="1" ht="12.75">
      <c r="A95" s="156"/>
      <c r="B95" s="176" t="s">
        <v>603</v>
      </c>
      <c r="C95" s="173" t="s">
        <v>604</v>
      </c>
    </row>
    <row r="96" spans="1:3" s="24" customFormat="1" ht="12.75">
      <c r="A96" s="156"/>
      <c r="B96" s="176" t="s">
        <v>605</v>
      </c>
      <c r="C96" s="173" t="s">
        <v>606</v>
      </c>
    </row>
    <row r="97" spans="1:3" s="24" customFormat="1" ht="12.75">
      <c r="A97" s="156"/>
      <c r="B97" s="176" t="s">
        <v>607</v>
      </c>
      <c r="C97" s="173" t="s">
        <v>608</v>
      </c>
    </row>
    <row r="98" spans="1:3" s="37" customFormat="1" ht="12.75">
      <c r="A98" s="175"/>
      <c r="B98" s="172" t="s">
        <v>609</v>
      </c>
      <c r="C98" s="173" t="s">
        <v>610</v>
      </c>
    </row>
    <row r="99" spans="1:3" s="24" customFormat="1" ht="12.75">
      <c r="A99" s="156">
        <v>28</v>
      </c>
      <c r="B99" s="168" t="s">
        <v>667</v>
      </c>
      <c r="C99" s="174" t="s">
        <v>54</v>
      </c>
    </row>
    <row r="100" spans="1:3" s="24" customFormat="1" ht="25.5">
      <c r="A100" s="156">
        <v>29</v>
      </c>
      <c r="B100" s="168" t="s">
        <v>611</v>
      </c>
      <c r="C100" s="177" t="s">
        <v>265</v>
      </c>
    </row>
  </sheetData>
  <sheetProtection/>
  <mergeCells count="4">
    <mergeCell ref="A32:B32"/>
    <mergeCell ref="A7:C7"/>
    <mergeCell ref="A8:C8"/>
    <mergeCell ref="A10:B10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7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2"/>
  <sheetViews>
    <sheetView zoomScalePageLayoutView="0" workbookViewId="0" topLeftCell="A4">
      <selection activeCell="G22" sqref="G22"/>
    </sheetView>
  </sheetViews>
  <sheetFormatPr defaultColWidth="9.140625" defaultRowHeight="12.75"/>
  <cols>
    <col min="2" max="2" width="20.00390625" style="0" customWidth="1"/>
    <col min="3" max="3" width="21.28125" style="0" customWidth="1"/>
    <col min="4" max="4" width="13.28125" style="0" customWidth="1"/>
    <col min="5" max="5" width="15.57421875" style="0" customWidth="1"/>
    <col min="6" max="6" width="11.7109375" style="0" customWidth="1"/>
    <col min="7" max="7" width="13.28125" style="0" customWidth="1"/>
    <col min="8" max="8" width="12.8515625" style="0" customWidth="1"/>
  </cols>
  <sheetData>
    <row r="6" ht="12.75">
      <c r="D6" s="8" t="s">
        <v>111</v>
      </c>
    </row>
    <row r="7" spans="1:8" ht="12.75">
      <c r="A7" s="534" t="s">
        <v>625</v>
      </c>
      <c r="B7" s="534" t="s">
        <v>349</v>
      </c>
      <c r="C7" s="534" t="s">
        <v>110</v>
      </c>
      <c r="D7" s="535" t="s">
        <v>854</v>
      </c>
      <c r="E7" s="537" t="s">
        <v>858</v>
      </c>
      <c r="F7" s="535" t="s">
        <v>859</v>
      </c>
      <c r="G7" s="535"/>
      <c r="H7" s="535"/>
    </row>
    <row r="8" spans="1:8" ht="45" customHeight="1">
      <c r="A8" s="534"/>
      <c r="B8" s="534"/>
      <c r="C8" s="534"/>
      <c r="D8" s="535"/>
      <c r="E8" s="537"/>
      <c r="F8" s="535" t="s">
        <v>855</v>
      </c>
      <c r="G8" s="536" t="s">
        <v>856</v>
      </c>
      <c r="H8" s="536" t="s">
        <v>857</v>
      </c>
    </row>
    <row r="9" spans="1:8" ht="107.25" customHeight="1">
      <c r="A9" s="534"/>
      <c r="B9" s="534"/>
      <c r="C9" s="534"/>
      <c r="D9" s="535"/>
      <c r="E9" s="537"/>
      <c r="F9" s="535"/>
      <c r="G9" s="536"/>
      <c r="H9" s="536"/>
    </row>
    <row r="10" spans="1:8" s="378" customFormat="1" ht="11.25" customHeight="1">
      <c r="A10" s="374">
        <v>1</v>
      </c>
      <c r="B10" s="374">
        <v>2</v>
      </c>
      <c r="C10" s="374">
        <v>3</v>
      </c>
      <c r="D10" s="375">
        <v>4</v>
      </c>
      <c r="E10" s="376" t="s">
        <v>860</v>
      </c>
      <c r="F10" s="375">
        <v>6</v>
      </c>
      <c r="G10" s="377" t="s">
        <v>861</v>
      </c>
      <c r="H10" s="377" t="s">
        <v>862</v>
      </c>
    </row>
    <row r="11" spans="1:8" ht="12.75">
      <c r="A11" s="161">
        <v>1</v>
      </c>
      <c r="B11" s="56" t="s">
        <v>354</v>
      </c>
      <c r="C11" s="353">
        <v>1685</v>
      </c>
      <c r="D11" s="369">
        <v>192</v>
      </c>
      <c r="E11" s="369">
        <v>3.07</v>
      </c>
      <c r="F11" s="369">
        <v>1060.1</v>
      </c>
      <c r="G11" s="369">
        <f>D11*E11</f>
        <v>589.4399999999999</v>
      </c>
      <c r="H11" s="369">
        <f>F11+G11</f>
        <v>1649.54</v>
      </c>
    </row>
    <row r="12" spans="1:8" ht="12.75">
      <c r="A12" s="161">
        <v>2</v>
      </c>
      <c r="B12" s="56" t="s">
        <v>355</v>
      </c>
      <c r="C12" s="355">
        <v>2395</v>
      </c>
      <c r="D12" s="369">
        <v>192</v>
      </c>
      <c r="E12" s="369">
        <v>3.07</v>
      </c>
      <c r="F12" s="369">
        <v>1060.1</v>
      </c>
      <c r="G12" s="369">
        <f aca="true" t="shared" si="0" ref="G12:G31">D12*E12</f>
        <v>589.4399999999999</v>
      </c>
      <c r="H12" s="369">
        <f aca="true" t="shared" si="1" ref="H12:H31">F12+G12</f>
        <v>1649.54</v>
      </c>
    </row>
    <row r="13" spans="1:8" ht="12.75">
      <c r="A13" s="161">
        <v>3</v>
      </c>
      <c r="B13" s="56" t="s">
        <v>356</v>
      </c>
      <c r="C13" s="353">
        <v>1950</v>
      </c>
      <c r="D13" s="369">
        <v>192</v>
      </c>
      <c r="E13" s="369">
        <v>3.07</v>
      </c>
      <c r="F13" s="369">
        <v>1060.1</v>
      </c>
      <c r="G13" s="369">
        <f t="shared" si="0"/>
        <v>589.4399999999999</v>
      </c>
      <c r="H13" s="369">
        <f t="shared" si="1"/>
        <v>1649.54</v>
      </c>
    </row>
    <row r="14" spans="1:8" ht="12.75">
      <c r="A14" s="161">
        <v>4</v>
      </c>
      <c r="B14" s="56" t="s">
        <v>357</v>
      </c>
      <c r="C14" s="353">
        <v>778</v>
      </c>
      <c r="D14" s="369">
        <v>192</v>
      </c>
      <c r="E14" s="369">
        <v>1</v>
      </c>
      <c r="F14" s="369">
        <v>662.6</v>
      </c>
      <c r="G14" s="369">
        <f t="shared" si="0"/>
        <v>192</v>
      </c>
      <c r="H14" s="369">
        <f t="shared" si="1"/>
        <v>854.6</v>
      </c>
    </row>
    <row r="15" spans="1:8" ht="12.75">
      <c r="A15" s="161">
        <v>5</v>
      </c>
      <c r="B15" s="56" t="s">
        <v>358</v>
      </c>
      <c r="C15" s="353">
        <v>2870</v>
      </c>
      <c r="D15" s="369">
        <v>192</v>
      </c>
      <c r="E15" s="369">
        <v>3.07</v>
      </c>
      <c r="F15" s="369">
        <v>1060.1</v>
      </c>
      <c r="G15" s="369">
        <f t="shared" si="0"/>
        <v>589.4399999999999</v>
      </c>
      <c r="H15" s="369">
        <f t="shared" si="1"/>
        <v>1649.54</v>
      </c>
    </row>
    <row r="16" spans="1:8" ht="12.75">
      <c r="A16" s="161">
        <v>6</v>
      </c>
      <c r="B16" s="56" t="s">
        <v>359</v>
      </c>
      <c r="C16" s="353">
        <v>1645</v>
      </c>
      <c r="D16" s="369">
        <v>192</v>
      </c>
      <c r="E16" s="369">
        <v>3.07</v>
      </c>
      <c r="F16" s="369">
        <v>1060.1</v>
      </c>
      <c r="G16" s="369">
        <f t="shared" si="0"/>
        <v>589.4399999999999</v>
      </c>
      <c r="H16" s="369">
        <f t="shared" si="1"/>
        <v>1649.54</v>
      </c>
    </row>
    <row r="17" spans="1:8" ht="12.75">
      <c r="A17" s="161">
        <v>7</v>
      </c>
      <c r="B17" s="56" t="s">
        <v>361</v>
      </c>
      <c r="C17" s="353">
        <v>4568</v>
      </c>
      <c r="D17" s="369">
        <v>192</v>
      </c>
      <c r="E17" s="369">
        <v>4.12</v>
      </c>
      <c r="F17" s="369">
        <v>1113.1</v>
      </c>
      <c r="G17" s="369">
        <f t="shared" si="0"/>
        <v>791.04</v>
      </c>
      <c r="H17" s="369">
        <f t="shared" si="1"/>
        <v>1904.1399999999999</v>
      </c>
    </row>
    <row r="18" spans="1:8" ht="12.75">
      <c r="A18" s="161">
        <v>8</v>
      </c>
      <c r="B18" s="56" t="s">
        <v>362</v>
      </c>
      <c r="C18" s="354">
        <v>765</v>
      </c>
      <c r="D18" s="369">
        <v>192</v>
      </c>
      <c r="E18" s="369">
        <v>1</v>
      </c>
      <c r="F18" s="369">
        <v>662.6</v>
      </c>
      <c r="G18" s="369">
        <f t="shared" si="0"/>
        <v>192</v>
      </c>
      <c r="H18" s="369">
        <f t="shared" si="1"/>
        <v>854.6</v>
      </c>
    </row>
    <row r="19" spans="1:8" ht="12.75">
      <c r="A19" s="161">
        <v>9</v>
      </c>
      <c r="B19" s="56" t="s">
        <v>363</v>
      </c>
      <c r="C19" s="353">
        <v>1165</v>
      </c>
      <c r="D19" s="369">
        <v>192</v>
      </c>
      <c r="E19" s="369">
        <v>3.07</v>
      </c>
      <c r="F19" s="369">
        <v>1060.1</v>
      </c>
      <c r="G19" s="369">
        <f t="shared" si="0"/>
        <v>589.4399999999999</v>
      </c>
      <c r="H19" s="369">
        <f t="shared" si="1"/>
        <v>1649.54</v>
      </c>
    </row>
    <row r="20" spans="1:8" ht="12.75">
      <c r="A20" s="161">
        <v>10</v>
      </c>
      <c r="B20" s="56" t="s">
        <v>364</v>
      </c>
      <c r="C20" s="354">
        <v>3516</v>
      </c>
      <c r="D20" s="369">
        <v>192</v>
      </c>
      <c r="E20" s="369">
        <v>4.12</v>
      </c>
      <c r="F20" s="369">
        <v>1113.1</v>
      </c>
      <c r="G20" s="369">
        <f t="shared" si="0"/>
        <v>791.04</v>
      </c>
      <c r="H20" s="369">
        <f t="shared" si="1"/>
        <v>1904.1399999999999</v>
      </c>
    </row>
    <row r="21" spans="1:8" ht="12.75">
      <c r="A21" s="161">
        <v>11</v>
      </c>
      <c r="B21" s="56" t="s">
        <v>365</v>
      </c>
      <c r="C21" s="353">
        <v>1969</v>
      </c>
      <c r="D21" s="369">
        <v>192</v>
      </c>
      <c r="E21" s="369">
        <v>3.07</v>
      </c>
      <c r="F21" s="369">
        <v>1060.1</v>
      </c>
      <c r="G21" s="369">
        <f t="shared" si="0"/>
        <v>589.4399999999999</v>
      </c>
      <c r="H21" s="369">
        <f t="shared" si="1"/>
        <v>1649.54</v>
      </c>
    </row>
    <row r="22" spans="1:8" ht="12.75">
      <c r="A22" s="161">
        <v>12</v>
      </c>
      <c r="B22" s="56" t="s">
        <v>366</v>
      </c>
      <c r="C22" s="354">
        <v>1186</v>
      </c>
      <c r="D22" s="369">
        <v>192</v>
      </c>
      <c r="E22" s="369">
        <v>3.07</v>
      </c>
      <c r="F22" s="369">
        <v>1060.1</v>
      </c>
      <c r="G22" s="369">
        <f t="shared" si="0"/>
        <v>589.4399999999999</v>
      </c>
      <c r="H22" s="369">
        <f t="shared" si="1"/>
        <v>1649.54</v>
      </c>
    </row>
    <row r="23" spans="1:8" ht="12.75">
      <c r="A23" s="161">
        <v>13</v>
      </c>
      <c r="B23" s="56" t="s">
        <v>367</v>
      </c>
      <c r="C23" s="353">
        <v>610</v>
      </c>
      <c r="D23" s="369">
        <v>192</v>
      </c>
      <c r="E23" s="369">
        <v>1</v>
      </c>
      <c r="F23" s="369">
        <v>662.6</v>
      </c>
      <c r="G23" s="369">
        <f t="shared" si="0"/>
        <v>192</v>
      </c>
      <c r="H23" s="369">
        <f t="shared" si="1"/>
        <v>854.6</v>
      </c>
    </row>
    <row r="24" spans="1:8" ht="12.75">
      <c r="A24" s="161">
        <v>14</v>
      </c>
      <c r="B24" s="56" t="s">
        <v>368</v>
      </c>
      <c r="C24" s="353">
        <v>3198</v>
      </c>
      <c r="D24" s="369">
        <v>192</v>
      </c>
      <c r="E24" s="369">
        <v>4.12</v>
      </c>
      <c r="F24" s="369">
        <v>1113.1</v>
      </c>
      <c r="G24" s="369">
        <f t="shared" si="0"/>
        <v>791.04</v>
      </c>
      <c r="H24" s="369">
        <f t="shared" si="1"/>
        <v>1904.1399999999999</v>
      </c>
    </row>
    <row r="25" spans="1:8" ht="12.75">
      <c r="A25" s="161">
        <v>15</v>
      </c>
      <c r="B25" s="56" t="s">
        <v>369</v>
      </c>
      <c r="C25" s="353">
        <v>697</v>
      </c>
      <c r="D25" s="369">
        <v>192</v>
      </c>
      <c r="E25" s="369">
        <v>1</v>
      </c>
      <c r="F25" s="369">
        <v>662.6</v>
      </c>
      <c r="G25" s="369">
        <f t="shared" si="0"/>
        <v>192</v>
      </c>
      <c r="H25" s="369">
        <f t="shared" si="1"/>
        <v>854.6</v>
      </c>
    </row>
    <row r="26" spans="1:8" ht="12.75">
      <c r="A26" s="161">
        <v>16</v>
      </c>
      <c r="B26" s="56" t="s">
        <v>370</v>
      </c>
      <c r="C26" s="353">
        <v>2153</v>
      </c>
      <c r="D26" s="369">
        <v>192</v>
      </c>
      <c r="E26" s="369">
        <v>3.07</v>
      </c>
      <c r="F26" s="369">
        <v>1060.1</v>
      </c>
      <c r="G26" s="369">
        <f t="shared" si="0"/>
        <v>589.4399999999999</v>
      </c>
      <c r="H26" s="369">
        <f t="shared" si="1"/>
        <v>1649.54</v>
      </c>
    </row>
    <row r="27" spans="1:8" ht="12.75">
      <c r="A27" s="161">
        <v>17</v>
      </c>
      <c r="B27" s="56" t="s">
        <v>371</v>
      </c>
      <c r="C27" s="353">
        <v>842</v>
      </c>
      <c r="D27" s="369">
        <v>192</v>
      </c>
      <c r="E27" s="369">
        <v>1</v>
      </c>
      <c r="F27" s="369">
        <v>662.6</v>
      </c>
      <c r="G27" s="369">
        <f t="shared" si="0"/>
        <v>192</v>
      </c>
      <c r="H27" s="369">
        <f t="shared" si="1"/>
        <v>854.6</v>
      </c>
    </row>
    <row r="28" spans="1:8" ht="12.75">
      <c r="A28" s="161">
        <v>18</v>
      </c>
      <c r="B28" s="56" t="s">
        <v>372</v>
      </c>
      <c r="C28" s="353">
        <v>2470</v>
      </c>
      <c r="D28" s="369">
        <v>192</v>
      </c>
      <c r="E28" s="369">
        <v>3.07</v>
      </c>
      <c r="F28" s="369">
        <v>1060.1</v>
      </c>
      <c r="G28" s="369">
        <f t="shared" si="0"/>
        <v>589.4399999999999</v>
      </c>
      <c r="H28" s="369">
        <f t="shared" si="1"/>
        <v>1649.54</v>
      </c>
    </row>
    <row r="29" spans="1:8" ht="12.75">
      <c r="A29" s="161">
        <v>19</v>
      </c>
      <c r="B29" s="56" t="s">
        <v>373</v>
      </c>
      <c r="C29" s="353">
        <v>1122</v>
      </c>
      <c r="D29" s="369">
        <v>192</v>
      </c>
      <c r="E29" s="369">
        <v>3.07</v>
      </c>
      <c r="F29" s="369">
        <v>1060.1</v>
      </c>
      <c r="G29" s="369">
        <f t="shared" si="0"/>
        <v>589.4399999999999</v>
      </c>
      <c r="H29" s="369">
        <f t="shared" si="1"/>
        <v>1649.54</v>
      </c>
    </row>
    <row r="30" spans="1:8" ht="12.75">
      <c r="A30" s="161">
        <v>20</v>
      </c>
      <c r="B30" s="56" t="s">
        <v>374</v>
      </c>
      <c r="C30" s="354">
        <v>2621</v>
      </c>
      <c r="D30" s="369">
        <v>192</v>
      </c>
      <c r="E30" s="369">
        <v>3.07</v>
      </c>
      <c r="F30" s="369">
        <v>1060.1</v>
      </c>
      <c r="G30" s="369">
        <f t="shared" si="0"/>
        <v>589.4399999999999</v>
      </c>
      <c r="H30" s="369">
        <f t="shared" si="1"/>
        <v>1649.54</v>
      </c>
    </row>
    <row r="31" spans="1:8" ht="12.75">
      <c r="A31" s="161">
        <v>21</v>
      </c>
      <c r="B31" s="56" t="s">
        <v>375</v>
      </c>
      <c r="C31" s="353">
        <v>9589</v>
      </c>
      <c r="D31" s="369">
        <v>192</v>
      </c>
      <c r="E31" s="369">
        <v>4.31</v>
      </c>
      <c r="F31" s="369">
        <v>1961.1</v>
      </c>
      <c r="G31" s="369">
        <f t="shared" si="0"/>
        <v>827.52</v>
      </c>
      <c r="H31" s="369">
        <f t="shared" si="1"/>
        <v>2788.62</v>
      </c>
    </row>
    <row r="32" spans="1:8" ht="12.75">
      <c r="A32" s="370" t="s">
        <v>376</v>
      </c>
      <c r="B32" s="371"/>
      <c r="C32" s="372">
        <f>SUM(C11:C31)</f>
        <v>47794</v>
      </c>
      <c r="D32" s="373">
        <v>192</v>
      </c>
      <c r="E32" s="373"/>
      <c r="F32" s="373">
        <v>15848.2</v>
      </c>
      <c r="G32" s="373"/>
      <c r="H32" s="373"/>
    </row>
  </sheetData>
  <sheetProtection/>
  <mergeCells count="9">
    <mergeCell ref="B7:B9"/>
    <mergeCell ref="A7:A9"/>
    <mergeCell ref="F7:H7"/>
    <mergeCell ref="F8:F9"/>
    <mergeCell ref="G8:G9"/>
    <mergeCell ref="H8:H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E31"/>
  <sheetViews>
    <sheetView zoomScalePageLayoutView="0" workbookViewId="0" topLeftCell="A4">
      <selection activeCell="C31" sqref="C31:C32"/>
    </sheetView>
  </sheetViews>
  <sheetFormatPr defaultColWidth="9.140625" defaultRowHeight="12.75"/>
  <cols>
    <col min="2" max="2" width="22.140625" style="0" customWidth="1"/>
    <col min="3" max="3" width="17.28125" style="0" customWidth="1"/>
    <col min="4" max="4" width="15.421875" style="0" customWidth="1"/>
    <col min="5" max="5" width="15.00390625" style="0" customWidth="1"/>
  </cols>
  <sheetData>
    <row r="6" ht="13.5" thickBot="1"/>
    <row r="7" spans="1:5" ht="89.25">
      <c r="A7" s="380" t="s">
        <v>625</v>
      </c>
      <c r="B7" s="380" t="s">
        <v>349</v>
      </c>
      <c r="C7" s="381" t="s">
        <v>863</v>
      </c>
      <c r="D7" s="381" t="s">
        <v>864</v>
      </c>
      <c r="E7" s="382" t="s">
        <v>865</v>
      </c>
    </row>
    <row r="8" spans="1:5" ht="12.75">
      <c r="A8" s="374">
        <v>1</v>
      </c>
      <c r="B8" s="374">
        <v>2</v>
      </c>
      <c r="C8" s="369">
        <v>3</v>
      </c>
      <c r="D8" s="369">
        <v>4</v>
      </c>
      <c r="E8" s="383" t="s">
        <v>866</v>
      </c>
    </row>
    <row r="9" spans="1:5" ht="12.75">
      <c r="A9" s="161">
        <v>1</v>
      </c>
      <c r="B9" s="56" t="s">
        <v>354</v>
      </c>
      <c r="C9" s="369">
        <v>538.8</v>
      </c>
      <c r="D9" s="348">
        <v>863.4</v>
      </c>
      <c r="E9" s="379">
        <f>C9+D9</f>
        <v>1402.1999999999998</v>
      </c>
    </row>
    <row r="10" spans="1:5" ht="12.75">
      <c r="A10" s="161">
        <v>2</v>
      </c>
      <c r="B10" s="56" t="s">
        <v>355</v>
      </c>
      <c r="C10" s="369">
        <v>448.8</v>
      </c>
      <c r="D10" s="349">
        <v>1227.2</v>
      </c>
      <c r="E10" s="379">
        <f aca="true" t="shared" si="0" ref="E10:E29">C10+D10</f>
        <v>1676</v>
      </c>
    </row>
    <row r="11" spans="1:5" ht="12.75">
      <c r="A11" s="161">
        <v>3</v>
      </c>
      <c r="B11" s="56" t="s">
        <v>356</v>
      </c>
      <c r="C11" s="369">
        <v>529.2</v>
      </c>
      <c r="D11" s="350">
        <v>999.2</v>
      </c>
      <c r="E11" s="379">
        <f t="shared" si="0"/>
        <v>1528.4</v>
      </c>
    </row>
    <row r="12" spans="1:5" ht="12.75">
      <c r="A12" s="161">
        <v>4</v>
      </c>
      <c r="B12" s="56" t="s">
        <v>357</v>
      </c>
      <c r="C12" s="369">
        <v>290</v>
      </c>
      <c r="D12" s="351">
        <v>398.6</v>
      </c>
      <c r="E12" s="379">
        <f t="shared" si="0"/>
        <v>688.6</v>
      </c>
    </row>
    <row r="13" spans="1:5" ht="12.75">
      <c r="A13" s="161">
        <v>5</v>
      </c>
      <c r="B13" s="56" t="s">
        <v>358</v>
      </c>
      <c r="C13" s="369">
        <f>955.2-20</f>
        <v>935.2</v>
      </c>
      <c r="D13" s="351">
        <v>1470.6</v>
      </c>
      <c r="E13" s="379">
        <f t="shared" si="0"/>
        <v>2405.8</v>
      </c>
    </row>
    <row r="14" spans="1:5" ht="12.75">
      <c r="A14" s="161">
        <v>6</v>
      </c>
      <c r="B14" s="56" t="s">
        <v>359</v>
      </c>
      <c r="C14" s="369">
        <v>390</v>
      </c>
      <c r="D14" s="351">
        <v>842.9</v>
      </c>
      <c r="E14" s="379">
        <f t="shared" si="0"/>
        <v>1232.9</v>
      </c>
    </row>
    <row r="15" spans="1:5" ht="12.75">
      <c r="A15" s="161">
        <v>7</v>
      </c>
      <c r="B15" s="56" t="s">
        <v>361</v>
      </c>
      <c r="C15" s="369">
        <v>549.6</v>
      </c>
      <c r="D15" s="350">
        <v>2340.6</v>
      </c>
      <c r="E15" s="379">
        <f t="shared" si="0"/>
        <v>2890.2</v>
      </c>
    </row>
    <row r="16" spans="1:5" ht="12.75">
      <c r="A16" s="161">
        <v>8</v>
      </c>
      <c r="B16" s="56" t="s">
        <v>362</v>
      </c>
      <c r="C16" s="369">
        <v>189.6</v>
      </c>
      <c r="D16" s="350">
        <v>392</v>
      </c>
      <c r="E16" s="379">
        <f t="shared" si="0"/>
        <v>581.6</v>
      </c>
    </row>
    <row r="17" spans="1:5" ht="12.75">
      <c r="A17" s="161">
        <v>9</v>
      </c>
      <c r="B17" s="56" t="s">
        <v>363</v>
      </c>
      <c r="C17" s="369">
        <v>720</v>
      </c>
      <c r="D17" s="350">
        <v>596.9</v>
      </c>
      <c r="E17" s="379">
        <f t="shared" si="0"/>
        <v>1316.9</v>
      </c>
    </row>
    <row r="18" spans="1:5" ht="12.75">
      <c r="A18" s="161">
        <v>10</v>
      </c>
      <c r="B18" s="56" t="s">
        <v>364</v>
      </c>
      <c r="C18" s="369">
        <f>1351-20</f>
        <v>1331</v>
      </c>
      <c r="D18" s="350">
        <v>1801.6</v>
      </c>
      <c r="E18" s="379">
        <f t="shared" si="0"/>
        <v>3132.6</v>
      </c>
    </row>
    <row r="19" spans="1:5" ht="12.75">
      <c r="A19" s="161">
        <v>11</v>
      </c>
      <c r="B19" s="56" t="s">
        <v>365</v>
      </c>
      <c r="C19" s="369">
        <f>1483.2-20.6</f>
        <v>1462.6000000000001</v>
      </c>
      <c r="D19" s="350">
        <v>1008.9</v>
      </c>
      <c r="E19" s="379">
        <f t="shared" si="0"/>
        <v>2471.5</v>
      </c>
    </row>
    <row r="20" spans="1:5" ht="12.75">
      <c r="A20" s="161">
        <v>12</v>
      </c>
      <c r="B20" s="56" t="s">
        <v>366</v>
      </c>
      <c r="C20" s="369">
        <v>280</v>
      </c>
      <c r="D20" s="350">
        <v>607.7</v>
      </c>
      <c r="E20" s="379">
        <f t="shared" si="0"/>
        <v>887.7</v>
      </c>
    </row>
    <row r="21" spans="1:5" ht="12.75">
      <c r="A21" s="161">
        <v>13</v>
      </c>
      <c r="B21" s="56" t="s">
        <v>367</v>
      </c>
      <c r="C21" s="369">
        <v>168</v>
      </c>
      <c r="D21" s="351">
        <v>312.6</v>
      </c>
      <c r="E21" s="379">
        <f t="shared" si="0"/>
        <v>480.6</v>
      </c>
    </row>
    <row r="22" spans="1:5" ht="12.75">
      <c r="A22" s="161">
        <v>14</v>
      </c>
      <c r="B22" s="56" t="s">
        <v>368</v>
      </c>
      <c r="C22" s="369">
        <v>739.2</v>
      </c>
      <c r="D22" s="350">
        <v>1638.6</v>
      </c>
      <c r="E22" s="379">
        <f t="shared" si="0"/>
        <v>2377.8</v>
      </c>
    </row>
    <row r="23" spans="1:5" ht="12.75">
      <c r="A23" s="161">
        <v>15</v>
      </c>
      <c r="B23" s="56" t="s">
        <v>369</v>
      </c>
      <c r="C23" s="369">
        <v>147.6</v>
      </c>
      <c r="D23" s="350">
        <v>357.1</v>
      </c>
      <c r="E23" s="379">
        <f t="shared" si="0"/>
        <v>504.70000000000005</v>
      </c>
    </row>
    <row r="24" spans="1:5" ht="12.75">
      <c r="A24" s="161">
        <v>16</v>
      </c>
      <c r="B24" s="56" t="s">
        <v>370</v>
      </c>
      <c r="C24" s="369">
        <f>2023.2-20</f>
        <v>2003.2</v>
      </c>
      <c r="D24" s="350">
        <v>1103.2</v>
      </c>
      <c r="E24" s="379">
        <f t="shared" si="0"/>
        <v>3106.4</v>
      </c>
    </row>
    <row r="25" spans="1:5" ht="12.75">
      <c r="A25" s="161">
        <v>17</v>
      </c>
      <c r="B25" s="56" t="s">
        <v>371</v>
      </c>
      <c r="C25" s="369">
        <v>225.6</v>
      </c>
      <c r="D25" s="351">
        <v>431.4</v>
      </c>
      <c r="E25" s="379">
        <f t="shared" si="0"/>
        <v>657</v>
      </c>
    </row>
    <row r="26" spans="1:5" ht="12.75">
      <c r="A26" s="161">
        <v>18</v>
      </c>
      <c r="B26" s="56" t="s">
        <v>372</v>
      </c>
      <c r="C26" s="369">
        <f>704.4-20</f>
        <v>684.4</v>
      </c>
      <c r="D26" s="350">
        <v>1265.6</v>
      </c>
      <c r="E26" s="379">
        <f t="shared" si="0"/>
        <v>1950</v>
      </c>
    </row>
    <row r="27" spans="1:5" ht="12.75">
      <c r="A27" s="161">
        <v>19</v>
      </c>
      <c r="B27" s="56" t="s">
        <v>373</v>
      </c>
      <c r="C27" s="369">
        <v>337.2</v>
      </c>
      <c r="D27" s="350">
        <v>574.9</v>
      </c>
      <c r="E27" s="379">
        <f t="shared" si="0"/>
        <v>912.0999999999999</v>
      </c>
    </row>
    <row r="28" spans="1:5" ht="12.75">
      <c r="A28" s="161">
        <v>20</v>
      </c>
      <c r="B28" s="56" t="s">
        <v>374</v>
      </c>
      <c r="C28" s="369">
        <f>3761-20</f>
        <v>3741</v>
      </c>
      <c r="D28" s="350">
        <v>1343</v>
      </c>
      <c r="E28" s="379">
        <f t="shared" si="0"/>
        <v>5084</v>
      </c>
    </row>
    <row r="29" spans="1:5" ht="12.75">
      <c r="A29" s="161">
        <v>21</v>
      </c>
      <c r="B29" s="56" t="s">
        <v>375</v>
      </c>
      <c r="C29" s="369">
        <f>8101-70</f>
        <v>8031</v>
      </c>
      <c r="D29" s="350">
        <v>4913.4</v>
      </c>
      <c r="E29" s="379">
        <f t="shared" si="0"/>
        <v>12944.4</v>
      </c>
    </row>
    <row r="30" spans="1:5" ht="12.75">
      <c r="A30" s="370" t="s">
        <v>376</v>
      </c>
      <c r="B30" s="371"/>
      <c r="C30" s="373">
        <f>SUM(C9:C29)</f>
        <v>23742</v>
      </c>
      <c r="D30" s="373">
        <f>SUM(D9:D29)</f>
        <v>24489.4</v>
      </c>
      <c r="E30" s="373">
        <f>SUM(E9:E29)</f>
        <v>48231.4</v>
      </c>
    </row>
    <row r="31" ht="12.75">
      <c r="C31" s="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2"/>
  <sheetViews>
    <sheetView zoomScalePageLayoutView="0" workbookViewId="0" topLeftCell="A13">
      <selection activeCell="E12" sqref="E12"/>
    </sheetView>
  </sheetViews>
  <sheetFormatPr defaultColWidth="9.140625" defaultRowHeight="12.75"/>
  <cols>
    <col min="1" max="1" width="33.57421875" style="221" customWidth="1"/>
    <col min="2" max="3" width="10.57421875" style="221" customWidth="1"/>
    <col min="4" max="4" width="10.00390625" style="221" customWidth="1"/>
    <col min="5" max="5" width="10.28125" style="221" customWidth="1"/>
    <col min="6" max="6" width="11.28125" style="221" customWidth="1"/>
    <col min="7" max="7" width="11.00390625" style="221" customWidth="1"/>
    <col min="8" max="8" width="9.57421875" style="221" customWidth="1"/>
    <col min="9" max="9" width="10.00390625" style="221" customWidth="1"/>
    <col min="10" max="11" width="10.7109375" style="221" customWidth="1"/>
    <col min="12" max="14" width="10.57421875" style="221" customWidth="1"/>
    <col min="15" max="15" width="11.7109375" style="221" customWidth="1"/>
    <col min="16" max="16" width="9.57421875" style="221" customWidth="1"/>
    <col min="17" max="17" width="11.7109375" style="221" customWidth="1"/>
    <col min="18" max="22" width="11.421875" style="221" customWidth="1"/>
    <col min="23" max="23" width="10.8515625" style="221" customWidth="1"/>
    <col min="24" max="16384" width="9.140625" style="221" customWidth="1"/>
  </cols>
  <sheetData>
    <row r="1" spans="17:22" ht="20.25" customHeight="1">
      <c r="Q1" s="543" t="s">
        <v>867</v>
      </c>
      <c r="R1" s="543"/>
      <c r="S1" s="384"/>
      <c r="T1" s="384"/>
      <c r="U1" s="384"/>
      <c r="V1" s="384"/>
    </row>
    <row r="2" spans="1:22" s="386" customFormat="1" ht="37.5" customHeight="1">
      <c r="A2" s="544" t="s">
        <v>948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385"/>
      <c r="T2" s="385"/>
      <c r="U2" s="385"/>
      <c r="V2" s="385"/>
    </row>
    <row r="3" s="387" customFormat="1" ht="16.5" thickBot="1">
      <c r="W3" s="387" t="s">
        <v>868</v>
      </c>
    </row>
    <row r="4" spans="1:23" s="387" customFormat="1" ht="54.75" customHeight="1">
      <c r="A4" s="545"/>
      <c r="B4" s="539" t="s">
        <v>354</v>
      </c>
      <c r="C4" s="539" t="s">
        <v>355</v>
      </c>
      <c r="D4" s="539" t="s">
        <v>356</v>
      </c>
      <c r="E4" s="539" t="s">
        <v>357</v>
      </c>
      <c r="F4" s="539" t="s">
        <v>358</v>
      </c>
      <c r="G4" s="539" t="s">
        <v>359</v>
      </c>
      <c r="H4" s="539" t="s">
        <v>361</v>
      </c>
      <c r="I4" s="539" t="s">
        <v>362</v>
      </c>
      <c r="J4" s="539" t="s">
        <v>363</v>
      </c>
      <c r="K4" s="541" t="s">
        <v>364</v>
      </c>
      <c r="L4" s="539" t="s">
        <v>365</v>
      </c>
      <c r="M4" s="539" t="s">
        <v>366</v>
      </c>
      <c r="N4" s="541" t="s">
        <v>947</v>
      </c>
      <c r="O4" s="539" t="s">
        <v>368</v>
      </c>
      <c r="P4" s="539" t="s">
        <v>369</v>
      </c>
      <c r="Q4" s="539" t="s">
        <v>370</v>
      </c>
      <c r="R4" s="538" t="s">
        <v>371</v>
      </c>
      <c r="S4" s="538" t="s">
        <v>372</v>
      </c>
      <c r="T4" s="538" t="s">
        <v>373</v>
      </c>
      <c r="U4" s="538" t="s">
        <v>374</v>
      </c>
      <c r="V4" s="538" t="s">
        <v>946</v>
      </c>
      <c r="W4" s="426" t="s">
        <v>869</v>
      </c>
    </row>
    <row r="5" spans="1:23" s="387" customFormat="1" ht="69" customHeight="1" thickBot="1">
      <c r="A5" s="546"/>
      <c r="B5" s="540"/>
      <c r="C5" s="540"/>
      <c r="D5" s="540"/>
      <c r="E5" s="540"/>
      <c r="F5" s="540"/>
      <c r="G5" s="540"/>
      <c r="H5" s="540"/>
      <c r="I5" s="540"/>
      <c r="J5" s="540"/>
      <c r="K5" s="542"/>
      <c r="L5" s="540"/>
      <c r="M5" s="540"/>
      <c r="N5" s="542"/>
      <c r="O5" s="540"/>
      <c r="P5" s="540"/>
      <c r="Q5" s="540"/>
      <c r="R5" s="538"/>
      <c r="S5" s="538"/>
      <c r="T5" s="538"/>
      <c r="U5" s="538"/>
      <c r="V5" s="538"/>
      <c r="W5" s="452" t="s">
        <v>350</v>
      </c>
    </row>
    <row r="6" spans="1:23" s="387" customFormat="1" ht="15.75">
      <c r="A6" s="389">
        <v>1</v>
      </c>
      <c r="B6" s="390">
        <v>2</v>
      </c>
      <c r="C6" s="390">
        <v>3</v>
      </c>
      <c r="D6" s="390">
        <v>4</v>
      </c>
      <c r="E6" s="390">
        <v>5</v>
      </c>
      <c r="F6" s="390">
        <v>6</v>
      </c>
      <c r="G6" s="390">
        <v>7</v>
      </c>
      <c r="H6" s="390">
        <v>8</v>
      </c>
      <c r="I6" s="390">
        <v>9</v>
      </c>
      <c r="J6" s="390">
        <v>10</v>
      </c>
      <c r="K6" s="390"/>
      <c r="L6" s="390">
        <v>11</v>
      </c>
      <c r="M6" s="390">
        <v>12</v>
      </c>
      <c r="N6" s="390"/>
      <c r="O6" s="390">
        <v>13</v>
      </c>
      <c r="P6" s="390">
        <v>14</v>
      </c>
      <c r="Q6" s="390">
        <v>15</v>
      </c>
      <c r="R6" s="451">
        <v>16</v>
      </c>
      <c r="S6" s="451"/>
      <c r="T6" s="451"/>
      <c r="U6" s="451"/>
      <c r="V6" s="451"/>
      <c r="W6" s="391">
        <v>17</v>
      </c>
    </row>
    <row r="7" spans="1:23" s="396" customFormat="1" ht="9.75" customHeight="1">
      <c r="A7" s="392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4"/>
      <c r="S7" s="394"/>
      <c r="T7" s="394"/>
      <c r="U7" s="394"/>
      <c r="V7" s="394"/>
      <c r="W7" s="395"/>
    </row>
    <row r="8" spans="1:23" s="387" customFormat="1" ht="47.25">
      <c r="A8" s="397" t="s">
        <v>870</v>
      </c>
      <c r="B8" s="398">
        <f>доходы!E9</f>
        <v>1402.1999999999998</v>
      </c>
      <c r="C8" s="398">
        <f>доходы!E10</f>
        <v>1676</v>
      </c>
      <c r="D8" s="398">
        <f>доходы!E11</f>
        <v>1528.4</v>
      </c>
      <c r="E8" s="398">
        <f>доходы!E12</f>
        <v>688.6</v>
      </c>
      <c r="F8" s="398">
        <f>доходы!E13</f>
        <v>2405.8</v>
      </c>
      <c r="G8" s="398">
        <f>доходы!E14</f>
        <v>1232.9</v>
      </c>
      <c r="H8" s="398">
        <f>доходы!E15</f>
        <v>2890.2</v>
      </c>
      <c r="I8" s="398">
        <f>доходы!E16</f>
        <v>581.6</v>
      </c>
      <c r="J8" s="398">
        <f>доходы!E17</f>
        <v>1316.9</v>
      </c>
      <c r="K8" s="398">
        <f>доходы!E18</f>
        <v>3132.6</v>
      </c>
      <c r="L8" s="398">
        <f>доходы!E19</f>
        <v>2471.5</v>
      </c>
      <c r="M8" s="398">
        <f>доходы!E20</f>
        <v>887.7</v>
      </c>
      <c r="N8" s="398">
        <f>доходы!E21</f>
        <v>480.6</v>
      </c>
      <c r="O8" s="398">
        <f>доходы!E22</f>
        <v>2377.8</v>
      </c>
      <c r="P8" s="398">
        <f>доходы!E23</f>
        <v>504.70000000000005</v>
      </c>
      <c r="Q8" s="398">
        <f>доходы!E24</f>
        <v>3106.4</v>
      </c>
      <c r="R8" s="398">
        <f>доходы!E25</f>
        <v>657</v>
      </c>
      <c r="S8" s="398">
        <f>доходы!E26</f>
        <v>1950</v>
      </c>
      <c r="T8" s="398">
        <f>доходы!E27</f>
        <v>912.0999999999999</v>
      </c>
      <c r="U8" s="398">
        <f>доходы!E28</f>
        <v>5084</v>
      </c>
      <c r="V8" s="398">
        <f>доходы!E29</f>
        <v>12944.4</v>
      </c>
      <c r="W8" s="398">
        <f>SUM(B8:V8)</f>
        <v>48231.4</v>
      </c>
    </row>
    <row r="9" spans="1:23" s="396" customFormat="1" ht="15.75">
      <c r="A9" s="402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4"/>
      <c r="R9" s="405"/>
      <c r="S9" s="405"/>
      <c r="T9" s="405"/>
      <c r="U9" s="405"/>
      <c r="V9" s="405"/>
      <c r="W9" s="395"/>
    </row>
    <row r="10" spans="1:23" s="408" customFormat="1" ht="31.5">
      <c r="A10" s="406" t="s">
        <v>871</v>
      </c>
      <c r="B10" s="398">
        <f>расходы!B8</f>
        <v>1649.54</v>
      </c>
      <c r="C10" s="398">
        <f>расходы!B9</f>
        <v>1649.54</v>
      </c>
      <c r="D10" s="398">
        <f>расходы!B10</f>
        <v>1649.54</v>
      </c>
      <c r="E10" s="398">
        <f>расходы!C11</f>
        <v>854.6</v>
      </c>
      <c r="F10" s="398">
        <f>расходы!B12</f>
        <v>1649.54</v>
      </c>
      <c r="G10" s="398">
        <f>расходы!B13</f>
        <v>1649.54</v>
      </c>
      <c r="H10" s="398">
        <f>расходы!B14</f>
        <v>1904.1399999999999</v>
      </c>
      <c r="I10" s="398">
        <f>расходы!B15</f>
        <v>854.6</v>
      </c>
      <c r="J10" s="398">
        <f>расходы!B16</f>
        <v>1649.54</v>
      </c>
      <c r="K10" s="398">
        <f>расходы!B17</f>
        <v>1904.1399999999999</v>
      </c>
      <c r="L10" s="398">
        <f>расходы!B18</f>
        <v>1649.54</v>
      </c>
      <c r="M10" s="398">
        <f>расходы!B19</f>
        <v>1649.54</v>
      </c>
      <c r="N10" s="398">
        <f>расходы!B20</f>
        <v>854.6</v>
      </c>
      <c r="O10" s="398">
        <f>расходы!B21</f>
        <v>1904.1399999999999</v>
      </c>
      <c r="P10" s="398">
        <f>расходы!B22</f>
        <v>854.6</v>
      </c>
      <c r="Q10" s="407">
        <f>расходы!B23</f>
        <v>1649.54</v>
      </c>
      <c r="R10" s="400">
        <f>расходы!B24</f>
        <v>854.6</v>
      </c>
      <c r="S10" s="400">
        <f>расходы!B25</f>
        <v>1649.54</v>
      </c>
      <c r="T10" s="400">
        <f>расходы!B26</f>
        <v>1649.54</v>
      </c>
      <c r="U10" s="400">
        <f>расходы!B27</f>
        <v>1649.54</v>
      </c>
      <c r="V10" s="400">
        <f>расходы!B28</f>
        <v>2788.62</v>
      </c>
      <c r="W10" s="407">
        <f>SUM(B10:V10)</f>
        <v>32568.519999999997</v>
      </c>
    </row>
    <row r="11" spans="1:23" s="396" customFormat="1" ht="15.75">
      <c r="A11" s="409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395"/>
      <c r="R11" s="410"/>
      <c r="S11" s="410"/>
      <c r="T11" s="410"/>
      <c r="U11" s="410"/>
      <c r="V11" s="410"/>
      <c r="W11" s="395"/>
    </row>
    <row r="12" spans="1:23" s="413" customFormat="1" ht="47.25" customHeight="1">
      <c r="A12" s="411" t="s">
        <v>872</v>
      </c>
      <c r="B12" s="412">
        <f aca="true" t="shared" si="0" ref="B12:U12">B8-B10</f>
        <v>-247.34000000000015</v>
      </c>
      <c r="C12" s="412">
        <f t="shared" si="0"/>
        <v>26.460000000000036</v>
      </c>
      <c r="D12" s="412">
        <f t="shared" si="0"/>
        <v>-121.13999999999987</v>
      </c>
      <c r="E12" s="412">
        <f t="shared" si="0"/>
        <v>-166</v>
      </c>
      <c r="F12" s="412">
        <f t="shared" si="0"/>
        <v>756.2600000000002</v>
      </c>
      <c r="G12" s="412">
        <f t="shared" si="0"/>
        <v>-416.6399999999999</v>
      </c>
      <c r="H12" s="412">
        <f t="shared" si="0"/>
        <v>986.06</v>
      </c>
      <c r="I12" s="412">
        <f t="shared" si="0"/>
        <v>-273</v>
      </c>
      <c r="J12" s="412">
        <f t="shared" si="0"/>
        <v>-332.6399999999999</v>
      </c>
      <c r="K12" s="412">
        <f t="shared" si="0"/>
        <v>1228.46</v>
      </c>
      <c r="L12" s="412">
        <f t="shared" si="0"/>
        <v>821.96</v>
      </c>
      <c r="M12" s="412">
        <f t="shared" si="0"/>
        <v>-761.8399999999999</v>
      </c>
      <c r="N12" s="412">
        <f t="shared" si="0"/>
        <v>-374</v>
      </c>
      <c r="O12" s="412">
        <f t="shared" si="0"/>
        <v>473.6600000000003</v>
      </c>
      <c r="P12" s="412">
        <f t="shared" si="0"/>
        <v>-349.9</v>
      </c>
      <c r="Q12" s="412">
        <f t="shared" si="0"/>
        <v>1456.8600000000001</v>
      </c>
      <c r="R12" s="412">
        <f t="shared" si="0"/>
        <v>-197.60000000000002</v>
      </c>
      <c r="S12" s="412">
        <f t="shared" si="0"/>
        <v>300.46000000000004</v>
      </c>
      <c r="T12" s="412">
        <f t="shared" si="0"/>
        <v>-737.44</v>
      </c>
      <c r="U12" s="412">
        <f t="shared" si="0"/>
        <v>3434.46</v>
      </c>
      <c r="V12" s="412">
        <f>V8-V10</f>
        <v>10155.779999999999</v>
      </c>
      <c r="W12" s="412">
        <f>W8-W10</f>
        <v>15662.880000000005</v>
      </c>
    </row>
    <row r="13" spans="1:23" s="387" customFormat="1" ht="0.75" customHeight="1">
      <c r="A13" s="397" t="s">
        <v>873</v>
      </c>
      <c r="B13" s="398">
        <f>B10*10%</f>
        <v>164.954</v>
      </c>
      <c r="C13" s="398">
        <f aca="true" t="shared" si="1" ref="C13:R13">C10*10%</f>
        <v>164.954</v>
      </c>
      <c r="D13" s="398">
        <f t="shared" si="1"/>
        <v>164.954</v>
      </c>
      <c r="E13" s="398">
        <f t="shared" si="1"/>
        <v>85.46000000000001</v>
      </c>
      <c r="F13" s="398">
        <f t="shared" si="1"/>
        <v>164.954</v>
      </c>
      <c r="G13" s="398">
        <f t="shared" si="1"/>
        <v>164.954</v>
      </c>
      <c r="H13" s="398">
        <f t="shared" si="1"/>
        <v>190.414</v>
      </c>
      <c r="I13" s="398">
        <f t="shared" si="1"/>
        <v>85.46000000000001</v>
      </c>
      <c r="J13" s="398">
        <f t="shared" si="1"/>
        <v>164.954</v>
      </c>
      <c r="K13" s="398"/>
      <c r="L13" s="398">
        <f t="shared" si="1"/>
        <v>164.954</v>
      </c>
      <c r="M13" s="398">
        <f t="shared" si="1"/>
        <v>164.954</v>
      </c>
      <c r="N13" s="398"/>
      <c r="O13" s="398">
        <f t="shared" si="1"/>
        <v>190.414</v>
      </c>
      <c r="P13" s="398">
        <f t="shared" si="1"/>
        <v>85.46000000000001</v>
      </c>
      <c r="Q13" s="398">
        <f t="shared" si="1"/>
        <v>164.954</v>
      </c>
      <c r="R13" s="400">
        <f t="shared" si="1"/>
        <v>85.46000000000001</v>
      </c>
      <c r="S13" s="400"/>
      <c r="T13" s="400"/>
      <c r="U13" s="400"/>
      <c r="V13" s="400"/>
      <c r="W13" s="401"/>
    </row>
    <row r="14" spans="1:23" s="396" customFormat="1" ht="57.75" customHeight="1" hidden="1">
      <c r="A14" s="409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395"/>
      <c r="R14" s="410"/>
      <c r="S14" s="410"/>
      <c r="T14" s="410"/>
      <c r="U14" s="410"/>
      <c r="V14" s="410"/>
      <c r="W14" s="395"/>
    </row>
    <row r="15" spans="1:23" s="418" customFormat="1" ht="65.25" customHeight="1" hidden="1">
      <c r="A15" s="414" t="s">
        <v>874</v>
      </c>
      <c r="B15" s="415">
        <f>B12-B13</f>
        <v>-412.29400000000015</v>
      </c>
      <c r="C15" s="415">
        <f aca="true" t="shared" si="2" ref="C15:R15">C12-C13</f>
        <v>-138.49399999999997</v>
      </c>
      <c r="D15" s="415">
        <f t="shared" si="2"/>
        <v>-286.0939999999999</v>
      </c>
      <c r="E15" s="415">
        <f t="shared" si="2"/>
        <v>-251.46</v>
      </c>
      <c r="F15" s="415">
        <f t="shared" si="2"/>
        <v>591.3060000000003</v>
      </c>
      <c r="G15" s="415">
        <f t="shared" si="2"/>
        <v>-581.5939999999998</v>
      </c>
      <c r="H15" s="415">
        <f t="shared" si="2"/>
        <v>795.646</v>
      </c>
      <c r="I15" s="415">
        <f t="shared" si="2"/>
        <v>-358.46000000000004</v>
      </c>
      <c r="J15" s="415">
        <f t="shared" si="2"/>
        <v>-497.5939999999999</v>
      </c>
      <c r="K15" s="415"/>
      <c r="L15" s="415">
        <f t="shared" si="2"/>
        <v>657.0060000000001</v>
      </c>
      <c r="M15" s="415">
        <f t="shared" si="2"/>
        <v>-926.7939999999999</v>
      </c>
      <c r="N15" s="415"/>
      <c r="O15" s="415">
        <f t="shared" si="2"/>
        <v>283.2460000000003</v>
      </c>
      <c r="P15" s="415">
        <f t="shared" si="2"/>
        <v>-435.36</v>
      </c>
      <c r="Q15" s="415">
        <f t="shared" si="2"/>
        <v>1291.9060000000002</v>
      </c>
      <c r="R15" s="416">
        <f t="shared" si="2"/>
        <v>-283.06000000000006</v>
      </c>
      <c r="S15" s="416"/>
      <c r="T15" s="416"/>
      <c r="U15" s="416"/>
      <c r="V15" s="416"/>
      <c r="W15" s="417"/>
    </row>
    <row r="16" spans="1:23" s="387" customFormat="1" ht="69" customHeight="1" hidden="1">
      <c r="A16" s="419" t="s">
        <v>875</v>
      </c>
      <c r="B16" s="420">
        <f>B15/B10</f>
        <v>-0.24994483310498694</v>
      </c>
      <c r="C16" s="420">
        <f aca="true" t="shared" si="3" ref="C16:R16">C15/C10</f>
        <v>-0.08395916437309794</v>
      </c>
      <c r="D16" s="420">
        <f t="shared" si="3"/>
        <v>-0.17343865562520452</v>
      </c>
      <c r="E16" s="420">
        <f t="shared" si="3"/>
        <v>-0.2942429206646384</v>
      </c>
      <c r="F16" s="420">
        <f t="shared" si="3"/>
        <v>0.3584672090400962</v>
      </c>
      <c r="G16" s="420">
        <f t="shared" si="3"/>
        <v>-0.35257950701407653</v>
      </c>
      <c r="H16" s="420">
        <f t="shared" si="3"/>
        <v>0.4178505782137868</v>
      </c>
      <c r="I16" s="420">
        <f t="shared" si="3"/>
        <v>-0.4194476948279897</v>
      </c>
      <c r="J16" s="420">
        <f t="shared" si="3"/>
        <v>-0.30165621930962566</v>
      </c>
      <c r="K16" s="420"/>
      <c r="L16" s="420">
        <f t="shared" si="3"/>
        <v>0.39829649478036305</v>
      </c>
      <c r="M16" s="420">
        <f t="shared" si="3"/>
        <v>-0.5618499702947488</v>
      </c>
      <c r="N16" s="420"/>
      <c r="O16" s="420">
        <f t="shared" si="3"/>
        <v>0.14875271776234958</v>
      </c>
      <c r="P16" s="420">
        <f t="shared" si="3"/>
        <v>-0.5094313128949216</v>
      </c>
      <c r="Q16" s="420">
        <f t="shared" si="3"/>
        <v>0.7831916776798381</v>
      </c>
      <c r="R16" s="421">
        <f t="shared" si="3"/>
        <v>-0.3312192838754974</v>
      </c>
      <c r="S16" s="421"/>
      <c r="T16" s="421"/>
      <c r="U16" s="421"/>
      <c r="V16" s="421"/>
      <c r="W16" s="401"/>
    </row>
    <row r="17" spans="1:23" s="396" customFormat="1" ht="15.75">
      <c r="A17" s="409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395"/>
      <c r="R17" s="410"/>
      <c r="S17" s="410"/>
      <c r="T17" s="410"/>
      <c r="U17" s="410"/>
      <c r="V17" s="410"/>
      <c r="W17" s="395"/>
    </row>
    <row r="18" spans="1:23" s="387" customFormat="1" ht="47.25" hidden="1">
      <c r="A18" s="397" t="s">
        <v>876</v>
      </c>
      <c r="B18" s="398">
        <v>1304895</v>
      </c>
      <c r="C18" s="398">
        <v>99995</v>
      </c>
      <c r="D18" s="398">
        <v>80287</v>
      </c>
      <c r="E18" s="398">
        <v>187098</v>
      </c>
      <c r="F18" s="398">
        <v>287844</v>
      </c>
      <c r="G18" s="398"/>
      <c r="H18" s="398">
        <v>54697</v>
      </c>
      <c r="I18" s="398">
        <v>126680</v>
      </c>
      <c r="J18" s="398">
        <v>69131</v>
      </c>
      <c r="K18" s="398"/>
      <c r="L18" s="398">
        <v>55668</v>
      </c>
      <c r="M18" s="398">
        <v>99384</v>
      </c>
      <c r="N18" s="398"/>
      <c r="O18" s="398">
        <v>1552126</v>
      </c>
      <c r="P18" s="398">
        <v>70694</v>
      </c>
      <c r="Q18" s="399">
        <f>SUM(B18:P18)</f>
        <v>3988499</v>
      </c>
      <c r="R18" s="400">
        <f>Q18-G18-P18-O18</f>
        <v>2365679</v>
      </c>
      <c r="S18" s="400"/>
      <c r="T18" s="400"/>
      <c r="U18" s="400"/>
      <c r="V18" s="400"/>
      <c r="W18" s="401"/>
    </row>
    <row r="19" spans="1:23" s="387" customFormat="1" ht="78.75" hidden="1">
      <c r="A19" s="422" t="s">
        <v>877</v>
      </c>
      <c r="B19" s="398" t="e">
        <f>B12-#REF!</f>
        <v>#REF!</v>
      </c>
      <c r="C19" s="398" t="e">
        <f>C12-#REF!</f>
        <v>#REF!</v>
      </c>
      <c r="D19" s="398" t="e">
        <f>D12-#REF!</f>
        <v>#REF!</v>
      </c>
      <c r="E19" s="398" t="e">
        <f>E12-#REF!</f>
        <v>#REF!</v>
      </c>
      <c r="F19" s="398" t="e">
        <f>F12-#REF!</f>
        <v>#REF!</v>
      </c>
      <c r="G19" s="398" t="e">
        <f>G12-#REF!</f>
        <v>#REF!</v>
      </c>
      <c r="H19" s="398" t="e">
        <f>H12-#REF!</f>
        <v>#REF!</v>
      </c>
      <c r="I19" s="398" t="e">
        <f>I12-#REF!</f>
        <v>#REF!</v>
      </c>
      <c r="J19" s="398" t="e">
        <f>J12-#REF!</f>
        <v>#REF!</v>
      </c>
      <c r="K19" s="398"/>
      <c r="L19" s="398" t="e">
        <f>L12-#REF!</f>
        <v>#REF!</v>
      </c>
      <c r="M19" s="398" t="e">
        <f>M12-#REF!</f>
        <v>#REF!</v>
      </c>
      <c r="N19" s="398"/>
      <c r="O19" s="398" t="e">
        <f>O12-#REF!</f>
        <v>#REF!</v>
      </c>
      <c r="P19" s="398" t="e">
        <f>P12-#REF!</f>
        <v>#REF!</v>
      </c>
      <c r="Q19" s="398" t="e">
        <f>Q12-#REF!</f>
        <v>#REF!</v>
      </c>
      <c r="R19" s="400" t="e">
        <f>R12-#REF!</f>
        <v>#REF!</v>
      </c>
      <c r="S19" s="400"/>
      <c r="T19" s="400"/>
      <c r="U19" s="400"/>
      <c r="V19" s="400"/>
      <c r="W19" s="401"/>
    </row>
    <row r="20" spans="1:23" s="386" customFormat="1" ht="78.75" customHeight="1" thickBot="1">
      <c r="A20" s="423" t="s">
        <v>878</v>
      </c>
      <c r="B20" s="424">
        <f>B12/B8</f>
        <v>-0.17639423762658693</v>
      </c>
      <c r="C20" s="424">
        <f aca="true" t="shared" si="4" ref="C20:W20">C12/C8</f>
        <v>0.015787589498806705</v>
      </c>
      <c r="D20" s="424">
        <f t="shared" si="4"/>
        <v>-0.0792593561894791</v>
      </c>
      <c r="E20" s="424">
        <f t="shared" si="4"/>
        <v>-0.24106883531803658</v>
      </c>
      <c r="F20" s="424">
        <f t="shared" si="4"/>
        <v>0.31434865741125617</v>
      </c>
      <c r="G20" s="424">
        <f t="shared" si="4"/>
        <v>-0.33793495011760877</v>
      </c>
      <c r="H20" s="424">
        <f t="shared" si="4"/>
        <v>0.34117362120268496</v>
      </c>
      <c r="I20" s="424">
        <f t="shared" si="4"/>
        <v>-0.46939477303988997</v>
      </c>
      <c r="J20" s="424">
        <f t="shared" si="4"/>
        <v>-0.2525932113296377</v>
      </c>
      <c r="K20" s="424">
        <f t="shared" si="4"/>
        <v>0.39215348273000067</v>
      </c>
      <c r="L20" s="424">
        <f t="shared" si="4"/>
        <v>0.3325753590936678</v>
      </c>
      <c r="M20" s="424">
        <f t="shared" si="4"/>
        <v>-0.8582178663963049</v>
      </c>
      <c r="N20" s="424">
        <f t="shared" si="4"/>
        <v>-0.7781939242613399</v>
      </c>
      <c r="O20" s="424">
        <f t="shared" si="4"/>
        <v>0.1992009420472707</v>
      </c>
      <c r="P20" s="424">
        <f t="shared" si="4"/>
        <v>-0.6932831384981176</v>
      </c>
      <c r="Q20" s="424">
        <f t="shared" si="4"/>
        <v>0.46898660829255734</v>
      </c>
      <c r="R20" s="424">
        <f t="shared" si="4"/>
        <v>-0.30076103500761037</v>
      </c>
      <c r="S20" s="424">
        <f t="shared" si="4"/>
        <v>0.1540820512820513</v>
      </c>
      <c r="T20" s="424">
        <f t="shared" si="4"/>
        <v>-0.8085078390527356</v>
      </c>
      <c r="U20" s="424">
        <f t="shared" si="4"/>
        <v>0.6755428796223446</v>
      </c>
      <c r="V20" s="424">
        <f t="shared" si="4"/>
        <v>0.7845693890794474</v>
      </c>
      <c r="W20" s="424">
        <f t="shared" si="4"/>
        <v>0.32474446107722366</v>
      </c>
    </row>
    <row r="22" ht="12.75">
      <c r="B22" s="453">
        <f>B12+D12+E12+G12+I12+J12+M12+N12+P12+R12+T12</f>
        <v>-3977.5399999999995</v>
      </c>
    </row>
  </sheetData>
  <sheetProtection/>
  <mergeCells count="24">
    <mergeCell ref="Q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O4:O5"/>
    <mergeCell ref="P4:P5"/>
    <mergeCell ref="K4:K5"/>
    <mergeCell ref="N4:N5"/>
    <mergeCell ref="U4:U5"/>
    <mergeCell ref="V4:V5"/>
    <mergeCell ref="Q4:Q5"/>
    <mergeCell ref="R4:R5"/>
    <mergeCell ref="S4:S5"/>
    <mergeCell ref="T4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J1">
      <selection activeCell="AP7" sqref="AP7"/>
    </sheetView>
  </sheetViews>
  <sheetFormatPr defaultColWidth="9.140625" defaultRowHeight="12.75"/>
  <cols>
    <col min="1" max="1" width="43.00390625" style="387" customWidth="1"/>
    <col min="2" max="2" width="11.7109375" style="387" hidden="1" customWidth="1"/>
    <col min="3" max="3" width="10.7109375" style="387" hidden="1" customWidth="1"/>
    <col min="4" max="4" width="0" style="387" hidden="1" customWidth="1"/>
    <col min="5" max="5" width="12.00390625" style="387" hidden="1" customWidth="1"/>
    <col min="6" max="6" width="9.140625" style="387" customWidth="1"/>
    <col min="7" max="10" width="0" style="387" hidden="1" customWidth="1"/>
    <col min="11" max="11" width="9.140625" style="387" customWidth="1"/>
    <col min="12" max="15" width="0" style="387" hidden="1" customWidth="1"/>
    <col min="16" max="16" width="9.140625" style="387" customWidth="1"/>
    <col min="17" max="17" width="41.7109375" style="387" customWidth="1"/>
    <col min="18" max="18" width="36.28125" style="387" customWidth="1"/>
    <col min="19" max="19" width="35.140625" style="387" customWidth="1"/>
    <col min="20" max="20" width="26.140625" style="387" customWidth="1"/>
    <col min="21" max="21" width="22.00390625" style="387" customWidth="1"/>
    <col min="22" max="22" width="9.00390625" style="387" hidden="1" customWidth="1"/>
    <col min="23" max="23" width="0" style="387" hidden="1" customWidth="1"/>
    <col min="24" max="24" width="10.57421875" style="387" hidden="1" customWidth="1"/>
    <col min="25" max="25" width="0" style="387" hidden="1" customWidth="1"/>
    <col min="26" max="26" width="9.140625" style="387" customWidth="1"/>
    <col min="27" max="30" width="0" style="387" hidden="1" customWidth="1"/>
    <col min="31" max="31" width="9.140625" style="387" customWidth="1"/>
    <col min="32" max="35" width="0" style="387" hidden="1" customWidth="1"/>
    <col min="36" max="36" width="9.140625" style="387" customWidth="1"/>
    <col min="37" max="37" width="35.140625" style="387" customWidth="1"/>
    <col min="38" max="38" width="31.8515625" style="387" customWidth="1"/>
    <col min="39" max="39" width="28.28125" style="387" customWidth="1"/>
    <col min="40" max="40" width="26.421875" style="387" customWidth="1"/>
    <col min="41" max="41" width="16.57421875" style="0" customWidth="1"/>
    <col min="42" max="42" width="20.8515625" style="0" customWidth="1"/>
  </cols>
  <sheetData>
    <row r="1" ht="7.5" customHeight="1">
      <c r="J1" s="387" t="s">
        <v>880</v>
      </c>
    </row>
    <row r="2" spans="2:12" ht="75" customHeight="1">
      <c r="B2" s="425"/>
      <c r="C2" s="555" t="s">
        <v>881</v>
      </c>
      <c r="D2" s="555"/>
      <c r="E2" s="555"/>
      <c r="F2" s="555"/>
      <c r="G2" s="555"/>
      <c r="H2" s="555"/>
      <c r="I2" s="555"/>
      <c r="J2" s="555"/>
      <c r="K2" s="555"/>
      <c r="L2" s="555"/>
    </row>
    <row r="3" spans="1:42" s="427" customFormat="1" ht="145.5" customHeight="1">
      <c r="A3" s="556"/>
      <c r="B3" s="552" t="s">
        <v>882</v>
      </c>
      <c r="C3" s="553"/>
      <c r="D3" s="553"/>
      <c r="E3" s="553"/>
      <c r="F3" s="554"/>
      <c r="G3" s="552" t="s">
        <v>883</v>
      </c>
      <c r="H3" s="553"/>
      <c r="I3" s="553"/>
      <c r="J3" s="553"/>
      <c r="K3" s="554"/>
      <c r="L3" s="552" t="s">
        <v>884</v>
      </c>
      <c r="M3" s="553"/>
      <c r="N3" s="553"/>
      <c r="O3" s="553"/>
      <c r="P3" s="554"/>
      <c r="Q3" s="547" t="s">
        <v>885</v>
      </c>
      <c r="R3" s="547" t="s">
        <v>886</v>
      </c>
      <c r="S3" s="547" t="s">
        <v>887</v>
      </c>
      <c r="T3" s="547" t="s">
        <v>888</v>
      </c>
      <c r="U3" s="547" t="s">
        <v>889</v>
      </c>
      <c r="V3" s="552" t="s">
        <v>890</v>
      </c>
      <c r="W3" s="553"/>
      <c r="X3" s="553"/>
      <c r="Y3" s="553"/>
      <c r="Z3" s="554"/>
      <c r="AA3" s="552" t="s">
        <v>891</v>
      </c>
      <c r="AB3" s="553"/>
      <c r="AC3" s="553"/>
      <c r="AD3" s="553"/>
      <c r="AE3" s="554"/>
      <c r="AF3" s="552" t="s">
        <v>892</v>
      </c>
      <c r="AG3" s="553"/>
      <c r="AH3" s="553"/>
      <c r="AI3" s="553"/>
      <c r="AJ3" s="554"/>
      <c r="AK3" s="547" t="s">
        <v>893</v>
      </c>
      <c r="AL3" s="547" t="s">
        <v>894</v>
      </c>
      <c r="AM3" s="547" t="s">
        <v>895</v>
      </c>
      <c r="AN3" s="547" t="s">
        <v>896</v>
      </c>
      <c r="AO3" s="547" t="s">
        <v>897</v>
      </c>
      <c r="AP3" s="547" t="s">
        <v>898</v>
      </c>
    </row>
    <row r="4" spans="1:42" s="427" customFormat="1" ht="150" customHeight="1">
      <c r="A4" s="557"/>
      <c r="B4" s="552" t="s">
        <v>899</v>
      </c>
      <c r="C4" s="553"/>
      <c r="D4" s="553"/>
      <c r="E4" s="553"/>
      <c r="F4" s="554"/>
      <c r="G4" s="552" t="s">
        <v>900</v>
      </c>
      <c r="H4" s="553"/>
      <c r="I4" s="553"/>
      <c r="J4" s="553"/>
      <c r="K4" s="554"/>
      <c r="L4" s="552" t="s">
        <v>901</v>
      </c>
      <c r="M4" s="553"/>
      <c r="N4" s="553"/>
      <c r="O4" s="553"/>
      <c r="P4" s="554"/>
      <c r="Q4" s="548"/>
      <c r="R4" s="548"/>
      <c r="S4" s="548"/>
      <c r="T4" s="548"/>
      <c r="U4" s="548"/>
      <c r="V4" s="549" t="s">
        <v>902</v>
      </c>
      <c r="W4" s="550"/>
      <c r="X4" s="550"/>
      <c r="Y4" s="550"/>
      <c r="Z4" s="551"/>
      <c r="AA4" s="549" t="s">
        <v>902</v>
      </c>
      <c r="AB4" s="550"/>
      <c r="AC4" s="550"/>
      <c r="AD4" s="550"/>
      <c r="AE4" s="551"/>
      <c r="AF4" s="549" t="s">
        <v>902</v>
      </c>
      <c r="AG4" s="550"/>
      <c r="AH4" s="550"/>
      <c r="AI4" s="550"/>
      <c r="AJ4" s="551"/>
      <c r="AK4" s="548"/>
      <c r="AL4" s="548"/>
      <c r="AM4" s="548"/>
      <c r="AN4" s="548"/>
      <c r="AO4" s="548"/>
      <c r="AP4" s="548"/>
    </row>
    <row r="5" spans="1:42" s="427" customFormat="1" ht="61.5" customHeight="1">
      <c r="A5" s="558"/>
      <c r="B5" s="428" t="s">
        <v>903</v>
      </c>
      <c r="C5" s="428" t="s">
        <v>904</v>
      </c>
      <c r="D5" s="428" t="s">
        <v>905</v>
      </c>
      <c r="E5" s="428" t="s">
        <v>906</v>
      </c>
      <c r="F5" s="428" t="s">
        <v>907</v>
      </c>
      <c r="G5" s="428" t="s">
        <v>903</v>
      </c>
      <c r="H5" s="428" t="s">
        <v>904</v>
      </c>
      <c r="I5" s="428" t="s">
        <v>905</v>
      </c>
      <c r="J5" s="428" t="s">
        <v>906</v>
      </c>
      <c r="K5" s="428" t="s">
        <v>907</v>
      </c>
      <c r="L5" s="428" t="s">
        <v>903</v>
      </c>
      <c r="M5" s="428" t="s">
        <v>904</v>
      </c>
      <c r="N5" s="428" t="s">
        <v>905</v>
      </c>
      <c r="O5" s="428" t="s">
        <v>906</v>
      </c>
      <c r="P5" s="428" t="s">
        <v>907</v>
      </c>
      <c r="Q5" s="429" t="s">
        <v>908</v>
      </c>
      <c r="R5" s="429" t="s">
        <v>909</v>
      </c>
      <c r="S5" s="429" t="s">
        <v>910</v>
      </c>
      <c r="T5" s="429" t="s">
        <v>911</v>
      </c>
      <c r="U5" s="429" t="s">
        <v>912</v>
      </c>
      <c r="V5" s="428" t="s">
        <v>903</v>
      </c>
      <c r="W5" s="428" t="s">
        <v>904</v>
      </c>
      <c r="X5" s="428" t="s">
        <v>905</v>
      </c>
      <c r="Y5" s="428" t="s">
        <v>906</v>
      </c>
      <c r="Z5" s="428" t="s">
        <v>907</v>
      </c>
      <c r="AA5" s="428" t="s">
        <v>903</v>
      </c>
      <c r="AB5" s="428" t="s">
        <v>904</v>
      </c>
      <c r="AC5" s="428" t="s">
        <v>905</v>
      </c>
      <c r="AD5" s="428" t="s">
        <v>906</v>
      </c>
      <c r="AE5" s="428" t="s">
        <v>907</v>
      </c>
      <c r="AF5" s="428" t="s">
        <v>903</v>
      </c>
      <c r="AG5" s="428" t="s">
        <v>904</v>
      </c>
      <c r="AH5" s="428" t="s">
        <v>905</v>
      </c>
      <c r="AI5" s="428" t="s">
        <v>906</v>
      </c>
      <c r="AJ5" s="428" t="s">
        <v>907</v>
      </c>
      <c r="AK5" s="430" t="s">
        <v>913</v>
      </c>
      <c r="AL5" s="428" t="s">
        <v>914</v>
      </c>
      <c r="AM5" s="428" t="s">
        <v>915</v>
      </c>
      <c r="AN5" s="428" t="s">
        <v>916</v>
      </c>
      <c r="AO5" s="428" t="s">
        <v>917</v>
      </c>
      <c r="AP5" s="428" t="s">
        <v>918</v>
      </c>
    </row>
    <row r="6" spans="1:42" s="427" customFormat="1" ht="30" customHeight="1">
      <c r="A6" s="429">
        <v>1</v>
      </c>
      <c r="B6" s="428">
        <v>2</v>
      </c>
      <c r="C6" s="429">
        <v>3</v>
      </c>
      <c r="D6" s="428">
        <v>4</v>
      </c>
      <c r="E6" s="429">
        <v>5</v>
      </c>
      <c r="F6" s="428">
        <v>6</v>
      </c>
      <c r="G6" s="429">
        <v>7</v>
      </c>
      <c r="H6" s="428">
        <v>8</v>
      </c>
      <c r="I6" s="429">
        <v>9</v>
      </c>
      <c r="J6" s="428">
        <v>10</v>
      </c>
      <c r="K6" s="429">
        <v>11</v>
      </c>
      <c r="L6" s="428">
        <v>12</v>
      </c>
      <c r="M6" s="429">
        <v>13</v>
      </c>
      <c r="N6" s="428">
        <v>14</v>
      </c>
      <c r="O6" s="429">
        <v>15</v>
      </c>
      <c r="P6" s="428">
        <v>16</v>
      </c>
      <c r="Q6" s="429">
        <v>17</v>
      </c>
      <c r="R6" s="428">
        <v>18</v>
      </c>
      <c r="S6" s="429">
        <v>19</v>
      </c>
      <c r="T6" s="428">
        <v>20</v>
      </c>
      <c r="U6" s="429">
        <v>21</v>
      </c>
      <c r="V6" s="428">
        <v>22</v>
      </c>
      <c r="W6" s="429">
        <v>23</v>
      </c>
      <c r="X6" s="428">
        <v>24</v>
      </c>
      <c r="Y6" s="429">
        <v>25</v>
      </c>
      <c r="Z6" s="428">
        <v>26</v>
      </c>
      <c r="AA6" s="429">
        <v>27</v>
      </c>
      <c r="AB6" s="428">
        <v>28</v>
      </c>
      <c r="AC6" s="429">
        <v>29</v>
      </c>
      <c r="AD6" s="428">
        <v>30</v>
      </c>
      <c r="AE6" s="429">
        <v>31</v>
      </c>
      <c r="AF6" s="428">
        <v>32</v>
      </c>
      <c r="AG6" s="429">
        <v>33</v>
      </c>
      <c r="AH6" s="428">
        <v>34</v>
      </c>
      <c r="AI6" s="429">
        <v>35</v>
      </c>
      <c r="AJ6" s="428">
        <v>36</v>
      </c>
      <c r="AK6" s="428" t="s">
        <v>919</v>
      </c>
      <c r="AL6" s="428" t="s">
        <v>920</v>
      </c>
      <c r="AM6" s="388" t="s">
        <v>921</v>
      </c>
      <c r="AN6" s="429" t="s">
        <v>922</v>
      </c>
      <c r="AO6" s="429">
        <v>41</v>
      </c>
      <c r="AP6" s="429" t="s">
        <v>923</v>
      </c>
    </row>
    <row r="7" spans="1:42" ht="21.75" customHeight="1">
      <c r="A7" s="56" t="s">
        <v>354</v>
      </c>
      <c r="B7" s="431"/>
      <c r="C7" s="431"/>
      <c r="D7" s="431"/>
      <c r="E7" s="431"/>
      <c r="F7" s="439">
        <v>7</v>
      </c>
      <c r="G7" s="439"/>
      <c r="H7" s="439"/>
      <c r="I7" s="439"/>
      <c r="J7" s="439"/>
      <c r="K7" s="439">
        <v>4.4</v>
      </c>
      <c r="L7" s="439"/>
      <c r="M7" s="439"/>
      <c r="N7" s="439"/>
      <c r="O7" s="439"/>
      <c r="P7" s="439">
        <v>2.6</v>
      </c>
      <c r="Q7" s="431">
        <v>595.817</v>
      </c>
      <c r="R7" s="431">
        <v>8825.177</v>
      </c>
      <c r="S7" s="431">
        <v>3370.22</v>
      </c>
      <c r="T7" s="432">
        <v>1.07</v>
      </c>
      <c r="U7" s="432">
        <v>1.06</v>
      </c>
      <c r="V7" s="432"/>
      <c r="W7" s="432"/>
      <c r="X7" s="432"/>
      <c r="Y7" s="432"/>
      <c r="Z7" s="432">
        <v>0.95</v>
      </c>
      <c r="AA7" s="432"/>
      <c r="AB7" s="432"/>
      <c r="AC7" s="432"/>
      <c r="AD7" s="432"/>
      <c r="AE7" s="432">
        <v>0.68</v>
      </c>
      <c r="AF7" s="432"/>
      <c r="AG7" s="432"/>
      <c r="AH7" s="432"/>
      <c r="AI7" s="432"/>
      <c r="AJ7" s="432">
        <v>0.73</v>
      </c>
      <c r="AK7" s="431">
        <f>SUM(B7*Q7*U7*V7,C7*Q7*U7*W7,D7*Q7*U7*X7,E7*Q7*U7*Y7,F7*Q7*U7*Z7)</f>
        <v>4199.914033</v>
      </c>
      <c r="AL7" s="431">
        <f>SUM(G7*R7*T7*AA7,H7*R7*T7*AB7,I7*R7*T7*AC7,J7*R7*T7*AD7,K7*R7*T7*AE7)</f>
        <v>28253.274654880002</v>
      </c>
      <c r="AM7" s="431">
        <f>SUM(L7*S7*T7*AF7,M7*S7*T7*AG7,N7*S7*T7*AH7,O7*S7*T7*AI7,P7*S7*T7*AJ7)</f>
        <v>6844.4449892</v>
      </c>
      <c r="AN7" s="431">
        <f>SUM(AK7,AL7,AM7)</f>
        <v>39297.633677080004</v>
      </c>
      <c r="AO7" s="431">
        <v>3</v>
      </c>
      <c r="AP7" s="431">
        <f>PRODUCT(AN7,1/AO7)</f>
        <v>13099.211225693334</v>
      </c>
    </row>
    <row r="8" spans="1:42" ht="18" customHeight="1">
      <c r="A8" s="56" t="s">
        <v>355</v>
      </c>
      <c r="B8" s="431"/>
      <c r="C8" s="431"/>
      <c r="D8" s="431"/>
      <c r="E8" s="431"/>
      <c r="F8" s="439">
        <v>8.9</v>
      </c>
      <c r="G8" s="439"/>
      <c r="H8" s="439"/>
      <c r="I8" s="439"/>
      <c r="J8" s="439"/>
      <c r="K8" s="439">
        <v>0.3</v>
      </c>
      <c r="L8" s="439"/>
      <c r="M8" s="439"/>
      <c r="N8" s="439"/>
      <c r="O8" s="439"/>
      <c r="P8" s="439">
        <v>8.6</v>
      </c>
      <c r="Q8" s="431">
        <v>595.817</v>
      </c>
      <c r="R8" s="431">
        <v>8825.177</v>
      </c>
      <c r="S8" s="431">
        <v>3370.22</v>
      </c>
      <c r="T8" s="432">
        <f>SUM(T7)</f>
        <v>1.07</v>
      </c>
      <c r="U8" s="432">
        <f>SUM(U7)</f>
        <v>1.06</v>
      </c>
      <c r="V8" s="432"/>
      <c r="W8" s="432"/>
      <c r="X8" s="432"/>
      <c r="Y8" s="432"/>
      <c r="Z8" s="432">
        <f aca="true" t="shared" si="0" ref="Z8:Z27">SUM(Z7)</f>
        <v>0.95</v>
      </c>
      <c r="AA8" s="432"/>
      <c r="AB8" s="432"/>
      <c r="AC8" s="432"/>
      <c r="AD8" s="432"/>
      <c r="AE8" s="432">
        <f aca="true" t="shared" si="1" ref="AE8:AE27">SUM(AE7)</f>
        <v>0.68</v>
      </c>
      <c r="AF8" s="432"/>
      <c r="AG8" s="432"/>
      <c r="AH8" s="432"/>
      <c r="AI8" s="432"/>
      <c r="AJ8" s="432">
        <f aca="true" t="shared" si="2" ref="AJ8:AJ27">SUM(AJ7)</f>
        <v>0.73</v>
      </c>
      <c r="AK8" s="431">
        <f aca="true" t="shared" si="3" ref="AK8:AK30">SUM(B8*Q8*U8*V8,C8*Q8*U8*W8,D8*Q8*U8*X8,E8*Q8*U8*Y8,F8*Q8*U8*Z8)</f>
        <v>5339.8906991</v>
      </c>
      <c r="AL8" s="431">
        <f aca="true" t="shared" si="4" ref="AL8:AL30">SUM(G8*R8*T8*AA8,H8*R8*T8*AB8,I8*R8*T8*AC8,J8*R8*T8*AD8,K8*R8*T8*AE8)</f>
        <v>1926.35963556</v>
      </c>
      <c r="AM8" s="431">
        <f aca="true" t="shared" si="5" ref="AM8:AM30">SUM(L8*S8*T8*AF8,M8*S8*T8*AG8,N8*S8*T8*AH8,O8*S8*T8*AI8,P8*S8*T8*AJ8)</f>
        <v>22639.3180412</v>
      </c>
      <c r="AN8" s="431">
        <f aca="true" t="shared" si="6" ref="AN8:AN29">SUM(AK8,AL8,AM8)</f>
        <v>29905.56837586</v>
      </c>
      <c r="AO8" s="431">
        <v>3</v>
      </c>
      <c r="AP8" s="431">
        <f aca="true" t="shared" si="7" ref="AP8:AP30">PRODUCT(AN8,1/AO8)</f>
        <v>9968.522791953332</v>
      </c>
    </row>
    <row r="9" spans="1:42" s="20" customFormat="1" ht="18" customHeight="1">
      <c r="A9" s="56" t="s">
        <v>356</v>
      </c>
      <c r="B9" s="431"/>
      <c r="C9" s="431"/>
      <c r="D9" s="431"/>
      <c r="E9" s="431"/>
      <c r="F9" s="439">
        <v>20</v>
      </c>
      <c r="G9" s="439"/>
      <c r="H9" s="439"/>
      <c r="I9" s="439"/>
      <c r="J9" s="439"/>
      <c r="K9" s="439">
        <v>0.2</v>
      </c>
      <c r="L9" s="439"/>
      <c r="M9" s="439"/>
      <c r="N9" s="439"/>
      <c r="O9" s="439"/>
      <c r="P9" s="439">
        <v>18.8</v>
      </c>
      <c r="Q9" s="431">
        <v>595.817</v>
      </c>
      <c r="R9" s="431">
        <v>8825.177</v>
      </c>
      <c r="S9" s="431">
        <v>3370.22</v>
      </c>
      <c r="T9" s="432">
        <f aca="true" t="shared" si="8" ref="T9:U13">SUM(T8)</f>
        <v>1.07</v>
      </c>
      <c r="U9" s="432">
        <f t="shared" si="8"/>
        <v>1.06</v>
      </c>
      <c r="V9" s="432"/>
      <c r="W9" s="432"/>
      <c r="X9" s="432"/>
      <c r="Y9" s="432"/>
      <c r="Z9" s="432">
        <f t="shared" si="0"/>
        <v>0.95</v>
      </c>
      <c r="AA9" s="432"/>
      <c r="AB9" s="432"/>
      <c r="AC9" s="432"/>
      <c r="AD9" s="432"/>
      <c r="AE9" s="432">
        <f t="shared" si="1"/>
        <v>0.68</v>
      </c>
      <c r="AF9" s="432"/>
      <c r="AG9" s="432"/>
      <c r="AH9" s="432"/>
      <c r="AI9" s="432"/>
      <c r="AJ9" s="432">
        <f t="shared" si="2"/>
        <v>0.73</v>
      </c>
      <c r="AK9" s="431">
        <f t="shared" si="3"/>
        <v>11999.75438</v>
      </c>
      <c r="AL9" s="431">
        <f t="shared" si="4"/>
        <v>1284.23975704</v>
      </c>
      <c r="AM9" s="431">
        <f t="shared" si="5"/>
        <v>49490.6022296</v>
      </c>
      <c r="AN9" s="431">
        <f t="shared" si="6"/>
        <v>62774.596366640006</v>
      </c>
      <c r="AO9" s="431">
        <v>3</v>
      </c>
      <c r="AP9" s="431">
        <f t="shared" si="7"/>
        <v>20924.865455546667</v>
      </c>
    </row>
    <row r="10" spans="1:42" ht="18" customHeight="1">
      <c r="A10" s="56" t="s">
        <v>357</v>
      </c>
      <c r="B10" s="431"/>
      <c r="C10" s="431"/>
      <c r="D10" s="431"/>
      <c r="E10" s="431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1">
        <v>595.817</v>
      </c>
      <c r="R10" s="431">
        <v>8825.177</v>
      </c>
      <c r="S10" s="431">
        <v>3370.22</v>
      </c>
      <c r="T10" s="432">
        <f t="shared" si="8"/>
        <v>1.07</v>
      </c>
      <c r="U10" s="432">
        <f t="shared" si="8"/>
        <v>1.06</v>
      </c>
      <c r="V10" s="432"/>
      <c r="W10" s="432"/>
      <c r="X10" s="432"/>
      <c r="Y10" s="432"/>
      <c r="Z10" s="432">
        <f t="shared" si="0"/>
        <v>0.95</v>
      </c>
      <c r="AA10" s="432"/>
      <c r="AB10" s="432"/>
      <c r="AC10" s="432"/>
      <c r="AD10" s="432"/>
      <c r="AE10" s="432">
        <f t="shared" si="1"/>
        <v>0.68</v>
      </c>
      <c r="AF10" s="432"/>
      <c r="AG10" s="432"/>
      <c r="AH10" s="432"/>
      <c r="AI10" s="432"/>
      <c r="AJ10" s="432">
        <f t="shared" si="2"/>
        <v>0.73</v>
      </c>
      <c r="AK10" s="431">
        <f>SUM(B10*Q10*U10*V10,C10*Q10*U10*W10,D10*Q10*U10*X10,E10*Q10*U10*Y10,F10*Q10*U10*Z10)</f>
        <v>0</v>
      </c>
      <c r="AL10" s="431">
        <f t="shared" si="4"/>
        <v>0</v>
      </c>
      <c r="AM10" s="431">
        <f t="shared" si="5"/>
        <v>0</v>
      </c>
      <c r="AN10" s="431">
        <f t="shared" si="6"/>
        <v>0</v>
      </c>
      <c r="AO10" s="431">
        <v>3</v>
      </c>
      <c r="AP10" s="431">
        <f t="shared" si="7"/>
        <v>0</v>
      </c>
    </row>
    <row r="11" spans="1:42" ht="18" customHeight="1">
      <c r="A11" s="56" t="s">
        <v>358</v>
      </c>
      <c r="B11" s="431"/>
      <c r="C11" s="431"/>
      <c r="D11" s="431"/>
      <c r="E11" s="431"/>
      <c r="F11" s="439">
        <v>2.4</v>
      </c>
      <c r="G11" s="439"/>
      <c r="H11" s="439"/>
      <c r="I11" s="439"/>
      <c r="J11" s="439"/>
      <c r="K11" s="439">
        <v>2.4</v>
      </c>
      <c r="L11" s="439"/>
      <c r="M11" s="439"/>
      <c r="N11" s="439"/>
      <c r="O11" s="439"/>
      <c r="P11" s="439"/>
      <c r="Q11" s="431">
        <v>595.817</v>
      </c>
      <c r="R11" s="431">
        <v>8825.177</v>
      </c>
      <c r="S11" s="431">
        <v>3370.22</v>
      </c>
      <c r="T11" s="432">
        <f t="shared" si="8"/>
        <v>1.07</v>
      </c>
      <c r="U11" s="432">
        <f t="shared" si="8"/>
        <v>1.06</v>
      </c>
      <c r="V11" s="432"/>
      <c r="W11" s="432"/>
      <c r="X11" s="432"/>
      <c r="Y11" s="432"/>
      <c r="Z11" s="432">
        <f t="shared" si="0"/>
        <v>0.95</v>
      </c>
      <c r="AA11" s="432"/>
      <c r="AB11" s="432"/>
      <c r="AC11" s="432"/>
      <c r="AD11" s="432"/>
      <c r="AE11" s="432">
        <f t="shared" si="1"/>
        <v>0.68</v>
      </c>
      <c r="AF11" s="432"/>
      <c r="AG11" s="432"/>
      <c r="AH11" s="432"/>
      <c r="AI11" s="432"/>
      <c r="AJ11" s="432">
        <f t="shared" si="2"/>
        <v>0.73</v>
      </c>
      <c r="AK11" s="431">
        <f t="shared" si="3"/>
        <v>1439.9705256</v>
      </c>
      <c r="AL11" s="431">
        <f t="shared" si="4"/>
        <v>15410.87708448</v>
      </c>
      <c r="AM11" s="431">
        <f t="shared" si="5"/>
        <v>0</v>
      </c>
      <c r="AN11" s="431">
        <f t="shared" si="6"/>
        <v>16850.84761008</v>
      </c>
      <c r="AO11" s="431">
        <v>3</v>
      </c>
      <c r="AP11" s="431">
        <f t="shared" si="7"/>
        <v>5616.94920336</v>
      </c>
    </row>
    <row r="12" spans="1:42" ht="18" customHeight="1">
      <c r="A12" s="56" t="s">
        <v>359</v>
      </c>
      <c r="B12" s="431"/>
      <c r="C12" s="431"/>
      <c r="D12" s="431"/>
      <c r="E12" s="431"/>
      <c r="F12" s="439">
        <v>16</v>
      </c>
      <c r="G12" s="439"/>
      <c r="H12" s="439"/>
      <c r="I12" s="439"/>
      <c r="J12" s="439"/>
      <c r="K12" s="439">
        <v>0</v>
      </c>
      <c r="L12" s="439"/>
      <c r="M12" s="439"/>
      <c r="N12" s="439"/>
      <c r="O12" s="439"/>
      <c r="P12" s="439">
        <v>16</v>
      </c>
      <c r="Q12" s="431">
        <v>595.817</v>
      </c>
      <c r="R12" s="431">
        <v>8825.177</v>
      </c>
      <c r="S12" s="431">
        <v>3370.22</v>
      </c>
      <c r="T12" s="432">
        <f t="shared" si="8"/>
        <v>1.07</v>
      </c>
      <c r="U12" s="432">
        <f t="shared" si="8"/>
        <v>1.06</v>
      </c>
      <c r="V12" s="432"/>
      <c r="W12" s="432"/>
      <c r="X12" s="432"/>
      <c r="Y12" s="432"/>
      <c r="Z12" s="432">
        <f t="shared" si="0"/>
        <v>0.95</v>
      </c>
      <c r="AA12" s="432"/>
      <c r="AB12" s="432"/>
      <c r="AC12" s="432"/>
      <c r="AD12" s="432"/>
      <c r="AE12" s="432">
        <f t="shared" si="1"/>
        <v>0.68</v>
      </c>
      <c r="AF12" s="432"/>
      <c r="AG12" s="432"/>
      <c r="AH12" s="432"/>
      <c r="AI12" s="432"/>
      <c r="AJ12" s="432">
        <f t="shared" si="2"/>
        <v>0.73</v>
      </c>
      <c r="AK12" s="431">
        <f t="shared" si="3"/>
        <v>9599.803504000001</v>
      </c>
      <c r="AL12" s="431">
        <f t="shared" si="4"/>
        <v>0</v>
      </c>
      <c r="AM12" s="431">
        <f t="shared" si="5"/>
        <v>42119.661472</v>
      </c>
      <c r="AN12" s="431">
        <f t="shared" si="6"/>
        <v>51719.464976</v>
      </c>
      <c r="AO12" s="431">
        <v>3</v>
      </c>
      <c r="AP12" s="431">
        <f t="shared" si="7"/>
        <v>17239.821658666668</v>
      </c>
    </row>
    <row r="13" spans="1:42" s="20" customFormat="1" ht="18" customHeight="1">
      <c r="A13" s="56" t="s">
        <v>361</v>
      </c>
      <c r="B13" s="431"/>
      <c r="C13" s="431"/>
      <c r="D13" s="431"/>
      <c r="E13" s="431"/>
      <c r="F13" s="439">
        <v>13.3</v>
      </c>
      <c r="G13" s="439"/>
      <c r="H13" s="439"/>
      <c r="I13" s="439"/>
      <c r="J13" s="439"/>
      <c r="K13" s="439">
        <v>2.3</v>
      </c>
      <c r="L13" s="439"/>
      <c r="M13" s="439"/>
      <c r="N13" s="439"/>
      <c r="O13" s="439"/>
      <c r="P13" s="439">
        <v>11</v>
      </c>
      <c r="Q13" s="431">
        <v>595.817</v>
      </c>
      <c r="R13" s="431">
        <v>8825.177</v>
      </c>
      <c r="S13" s="431">
        <v>3370.22</v>
      </c>
      <c r="T13" s="432">
        <f t="shared" si="8"/>
        <v>1.07</v>
      </c>
      <c r="U13" s="432">
        <f t="shared" si="8"/>
        <v>1.06</v>
      </c>
      <c r="V13" s="432"/>
      <c r="W13" s="432"/>
      <c r="X13" s="432"/>
      <c r="Y13" s="432"/>
      <c r="Z13" s="432">
        <f t="shared" si="0"/>
        <v>0.95</v>
      </c>
      <c r="AA13" s="432"/>
      <c r="AB13" s="432"/>
      <c r="AC13" s="432"/>
      <c r="AD13" s="432"/>
      <c r="AE13" s="432">
        <f t="shared" si="1"/>
        <v>0.68</v>
      </c>
      <c r="AF13" s="432"/>
      <c r="AG13" s="432"/>
      <c r="AH13" s="432"/>
      <c r="AI13" s="432"/>
      <c r="AJ13" s="432">
        <f t="shared" si="2"/>
        <v>0.73</v>
      </c>
      <c r="AK13" s="431">
        <f t="shared" si="3"/>
        <v>7979.8366627</v>
      </c>
      <c r="AL13" s="431">
        <f t="shared" si="4"/>
        <v>14768.757205959999</v>
      </c>
      <c r="AM13" s="431">
        <f t="shared" si="5"/>
        <v>28957.267261999998</v>
      </c>
      <c r="AN13" s="431">
        <f t="shared" si="6"/>
        <v>51705.86113065999</v>
      </c>
      <c r="AO13" s="431">
        <v>3</v>
      </c>
      <c r="AP13" s="431">
        <f>PRODUCT(AN13,1/AO13)</f>
        <v>17235.28704355333</v>
      </c>
    </row>
    <row r="14" spans="1:42" s="20" customFormat="1" ht="18" customHeight="1">
      <c r="A14" s="56" t="s">
        <v>362</v>
      </c>
      <c r="B14" s="431"/>
      <c r="C14" s="431"/>
      <c r="D14" s="431"/>
      <c r="E14" s="431"/>
      <c r="F14" s="439">
        <v>1.5</v>
      </c>
      <c r="G14" s="439"/>
      <c r="H14" s="439"/>
      <c r="I14" s="439"/>
      <c r="J14" s="439"/>
      <c r="K14" s="439">
        <v>1.5</v>
      </c>
      <c r="L14" s="439"/>
      <c r="M14" s="439"/>
      <c r="N14" s="439"/>
      <c r="O14" s="439"/>
      <c r="P14" s="439"/>
      <c r="Q14" s="431">
        <v>595.817</v>
      </c>
      <c r="R14" s="431">
        <v>8825.177</v>
      </c>
      <c r="S14" s="431">
        <v>3370.22</v>
      </c>
      <c r="T14" s="432">
        <f aca="true" t="shared" si="9" ref="T14:T27">SUM(T13)</f>
        <v>1.07</v>
      </c>
      <c r="U14" s="432">
        <f aca="true" t="shared" si="10" ref="U14:U27">SUM(U13)</f>
        <v>1.06</v>
      </c>
      <c r="V14" s="432"/>
      <c r="W14" s="432"/>
      <c r="X14" s="432"/>
      <c r="Y14" s="432"/>
      <c r="Z14" s="432">
        <f t="shared" si="0"/>
        <v>0.95</v>
      </c>
      <c r="AA14" s="432"/>
      <c r="AB14" s="432"/>
      <c r="AC14" s="432"/>
      <c r="AD14" s="432"/>
      <c r="AE14" s="432">
        <f t="shared" si="1"/>
        <v>0.68</v>
      </c>
      <c r="AF14" s="432"/>
      <c r="AG14" s="432"/>
      <c r="AH14" s="432"/>
      <c r="AI14" s="432"/>
      <c r="AJ14" s="432">
        <f t="shared" si="2"/>
        <v>0.73</v>
      </c>
      <c r="AK14" s="431">
        <f aca="true" t="shared" si="11" ref="AK14:AK23">SUM(B14*Q14*U14*V14,C14*Q14*U14*W14,D14*Q14*U14*X14,E14*Q14*U14*Y14,F14*Q14*U14*Z14)</f>
        <v>899.9815785000001</v>
      </c>
      <c r="AL14" s="431">
        <f aca="true" t="shared" si="12" ref="AL14:AL23">SUM(G14*R14*T14*AA14,H14*R14*T14*AB14,I14*R14*T14*AC14,J14*R14*T14*AD14,K14*R14*T14*AE14)</f>
        <v>9631.798177800001</v>
      </c>
      <c r="AM14" s="431">
        <f aca="true" t="shared" si="13" ref="AM14:AM23">SUM(L14*S14*T14*AF14,M14*S14*T14*AG14,N14*S14*T14*AH14,O14*S14*T14*AI14,P14*S14*T14*AJ14)</f>
        <v>0</v>
      </c>
      <c r="AN14" s="431">
        <f aca="true" t="shared" si="14" ref="AN14:AN23">SUM(AK14,AL14,AM14)</f>
        <v>10531.779756300002</v>
      </c>
      <c r="AO14" s="431">
        <v>4</v>
      </c>
      <c r="AP14" s="431">
        <f aca="true" t="shared" si="15" ref="AP14:AP23">PRODUCT(AN14,1/AO14)</f>
        <v>2632.9449390750005</v>
      </c>
    </row>
    <row r="15" spans="1:42" s="20" customFormat="1" ht="18" customHeight="1">
      <c r="A15" s="56" t="s">
        <v>363</v>
      </c>
      <c r="B15" s="431"/>
      <c r="C15" s="431"/>
      <c r="D15" s="431"/>
      <c r="E15" s="431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1">
        <v>595.817</v>
      </c>
      <c r="R15" s="431">
        <v>8825.177</v>
      </c>
      <c r="S15" s="431">
        <v>3370.22</v>
      </c>
      <c r="T15" s="432">
        <f t="shared" si="9"/>
        <v>1.07</v>
      </c>
      <c r="U15" s="432">
        <f t="shared" si="10"/>
        <v>1.06</v>
      </c>
      <c r="V15" s="432"/>
      <c r="W15" s="432"/>
      <c r="X15" s="432"/>
      <c r="Y15" s="432"/>
      <c r="Z15" s="432">
        <f t="shared" si="0"/>
        <v>0.95</v>
      </c>
      <c r="AA15" s="432"/>
      <c r="AB15" s="432"/>
      <c r="AC15" s="432"/>
      <c r="AD15" s="432"/>
      <c r="AE15" s="432">
        <f t="shared" si="1"/>
        <v>0.68</v>
      </c>
      <c r="AF15" s="432"/>
      <c r="AG15" s="432"/>
      <c r="AH15" s="432"/>
      <c r="AI15" s="432"/>
      <c r="AJ15" s="432">
        <f t="shared" si="2"/>
        <v>0.73</v>
      </c>
      <c r="AK15" s="431">
        <f t="shared" si="11"/>
        <v>0</v>
      </c>
      <c r="AL15" s="431">
        <f t="shared" si="12"/>
        <v>0</v>
      </c>
      <c r="AM15" s="431">
        <f t="shared" si="13"/>
        <v>0</v>
      </c>
      <c r="AN15" s="431">
        <f t="shared" si="14"/>
        <v>0</v>
      </c>
      <c r="AO15" s="431">
        <v>5</v>
      </c>
      <c r="AP15" s="431">
        <f t="shared" si="15"/>
        <v>0</v>
      </c>
    </row>
    <row r="16" spans="1:42" s="20" customFormat="1" ht="18" customHeight="1">
      <c r="A16" s="56" t="s">
        <v>364</v>
      </c>
      <c r="B16" s="431"/>
      <c r="C16" s="431"/>
      <c r="D16" s="431"/>
      <c r="E16" s="431"/>
      <c r="F16" s="439">
        <v>7.8</v>
      </c>
      <c r="G16" s="439"/>
      <c r="H16" s="439"/>
      <c r="I16" s="439"/>
      <c r="J16" s="439"/>
      <c r="K16" s="439"/>
      <c r="L16" s="439"/>
      <c r="M16" s="439"/>
      <c r="N16" s="439"/>
      <c r="O16" s="439"/>
      <c r="P16" s="439">
        <v>7.8</v>
      </c>
      <c r="Q16" s="431">
        <v>595.817</v>
      </c>
      <c r="R16" s="431">
        <v>8825.177</v>
      </c>
      <c r="S16" s="431">
        <v>3370.22</v>
      </c>
      <c r="T16" s="432">
        <f t="shared" si="9"/>
        <v>1.07</v>
      </c>
      <c r="U16" s="432">
        <f t="shared" si="10"/>
        <v>1.06</v>
      </c>
      <c r="V16" s="432"/>
      <c r="W16" s="432"/>
      <c r="X16" s="432"/>
      <c r="Y16" s="432"/>
      <c r="Z16" s="432">
        <f t="shared" si="0"/>
        <v>0.95</v>
      </c>
      <c r="AA16" s="432"/>
      <c r="AB16" s="432"/>
      <c r="AC16" s="432"/>
      <c r="AD16" s="432"/>
      <c r="AE16" s="432">
        <f t="shared" si="1"/>
        <v>0.68</v>
      </c>
      <c r="AF16" s="432"/>
      <c r="AG16" s="432"/>
      <c r="AH16" s="432"/>
      <c r="AI16" s="432"/>
      <c r="AJ16" s="432">
        <f t="shared" si="2"/>
        <v>0.73</v>
      </c>
      <c r="AK16" s="431">
        <f t="shared" si="11"/>
        <v>4679.9042082</v>
      </c>
      <c r="AL16" s="431">
        <f t="shared" si="12"/>
        <v>0</v>
      </c>
      <c r="AM16" s="431">
        <f t="shared" si="13"/>
        <v>20533.334967599996</v>
      </c>
      <c r="AN16" s="431">
        <f t="shared" si="14"/>
        <v>25213.239175799994</v>
      </c>
      <c r="AO16" s="431">
        <v>6</v>
      </c>
      <c r="AP16" s="431">
        <f t="shared" si="15"/>
        <v>4202.206529299999</v>
      </c>
    </row>
    <row r="17" spans="1:42" s="20" customFormat="1" ht="18" customHeight="1">
      <c r="A17" s="56" t="s">
        <v>365</v>
      </c>
      <c r="B17" s="431"/>
      <c r="C17" s="431"/>
      <c r="D17" s="431"/>
      <c r="E17" s="431"/>
      <c r="F17" s="439">
        <v>29</v>
      </c>
      <c r="G17" s="439"/>
      <c r="H17" s="439"/>
      <c r="I17" s="439"/>
      <c r="J17" s="439"/>
      <c r="K17" s="439"/>
      <c r="L17" s="439"/>
      <c r="M17" s="439"/>
      <c r="N17" s="439"/>
      <c r="O17" s="439"/>
      <c r="P17" s="439">
        <v>29</v>
      </c>
      <c r="Q17" s="431">
        <v>595.817</v>
      </c>
      <c r="R17" s="431">
        <v>8825.177</v>
      </c>
      <c r="S17" s="431">
        <v>3370.22</v>
      </c>
      <c r="T17" s="432">
        <f t="shared" si="9"/>
        <v>1.07</v>
      </c>
      <c r="U17" s="432">
        <f t="shared" si="10"/>
        <v>1.06</v>
      </c>
      <c r="V17" s="432"/>
      <c r="W17" s="432"/>
      <c r="X17" s="432"/>
      <c r="Y17" s="432"/>
      <c r="Z17" s="432">
        <f t="shared" si="0"/>
        <v>0.95</v>
      </c>
      <c r="AA17" s="432"/>
      <c r="AB17" s="432"/>
      <c r="AC17" s="432"/>
      <c r="AD17" s="432"/>
      <c r="AE17" s="432">
        <f t="shared" si="1"/>
        <v>0.68</v>
      </c>
      <c r="AF17" s="432"/>
      <c r="AG17" s="432"/>
      <c r="AH17" s="432"/>
      <c r="AI17" s="432"/>
      <c r="AJ17" s="432">
        <f t="shared" si="2"/>
        <v>0.73</v>
      </c>
      <c r="AK17" s="431">
        <f t="shared" si="11"/>
        <v>17399.643851</v>
      </c>
      <c r="AL17" s="431">
        <f t="shared" si="12"/>
        <v>0</v>
      </c>
      <c r="AM17" s="431">
        <f t="shared" si="13"/>
        <v>76341.886418</v>
      </c>
      <c r="AN17" s="431">
        <f t="shared" si="14"/>
        <v>93741.530269</v>
      </c>
      <c r="AO17" s="431">
        <v>7</v>
      </c>
      <c r="AP17" s="431">
        <f t="shared" si="15"/>
        <v>13391.647181285713</v>
      </c>
    </row>
    <row r="18" spans="1:42" s="20" customFormat="1" ht="18" customHeight="1">
      <c r="A18" s="56" t="s">
        <v>366</v>
      </c>
      <c r="B18" s="431"/>
      <c r="C18" s="431"/>
      <c r="D18" s="431"/>
      <c r="E18" s="431"/>
      <c r="F18" s="439">
        <v>9.4</v>
      </c>
      <c r="G18" s="439"/>
      <c r="H18" s="439"/>
      <c r="I18" s="439"/>
      <c r="J18" s="439"/>
      <c r="K18" s="439"/>
      <c r="L18" s="439"/>
      <c r="M18" s="439"/>
      <c r="N18" s="439"/>
      <c r="O18" s="439"/>
      <c r="P18" s="439">
        <v>9.4</v>
      </c>
      <c r="Q18" s="431">
        <v>595.817</v>
      </c>
      <c r="R18" s="431">
        <v>8825.177</v>
      </c>
      <c r="S18" s="431">
        <v>3370.22</v>
      </c>
      <c r="T18" s="432">
        <f t="shared" si="9"/>
        <v>1.07</v>
      </c>
      <c r="U18" s="432">
        <f t="shared" si="10"/>
        <v>1.06</v>
      </c>
      <c r="V18" s="432"/>
      <c r="W18" s="432"/>
      <c r="X18" s="432"/>
      <c r="Y18" s="432"/>
      <c r="Z18" s="432">
        <f t="shared" si="0"/>
        <v>0.95</v>
      </c>
      <c r="AA18" s="432"/>
      <c r="AB18" s="432"/>
      <c r="AC18" s="432"/>
      <c r="AD18" s="432"/>
      <c r="AE18" s="432">
        <f t="shared" si="1"/>
        <v>0.68</v>
      </c>
      <c r="AF18" s="432"/>
      <c r="AG18" s="432"/>
      <c r="AH18" s="432"/>
      <c r="AI18" s="432"/>
      <c r="AJ18" s="432">
        <f t="shared" si="2"/>
        <v>0.73</v>
      </c>
      <c r="AK18" s="431">
        <f t="shared" si="11"/>
        <v>5639.8845586</v>
      </c>
      <c r="AL18" s="431">
        <f t="shared" si="12"/>
        <v>0</v>
      </c>
      <c r="AM18" s="431">
        <f t="shared" si="13"/>
        <v>24745.3011148</v>
      </c>
      <c r="AN18" s="431">
        <f t="shared" si="14"/>
        <v>30385.1856734</v>
      </c>
      <c r="AO18" s="431">
        <v>8</v>
      </c>
      <c r="AP18" s="431">
        <f t="shared" si="15"/>
        <v>3798.148209175</v>
      </c>
    </row>
    <row r="19" spans="1:42" s="20" customFormat="1" ht="18" customHeight="1">
      <c r="A19" s="56" t="s">
        <v>367</v>
      </c>
      <c r="B19" s="431"/>
      <c r="C19" s="431"/>
      <c r="D19" s="431"/>
      <c r="E19" s="431"/>
      <c r="F19" s="439">
        <v>2.3</v>
      </c>
      <c r="G19" s="439"/>
      <c r="H19" s="439"/>
      <c r="I19" s="439"/>
      <c r="J19" s="439"/>
      <c r="K19" s="439"/>
      <c r="L19" s="439"/>
      <c r="M19" s="439"/>
      <c r="N19" s="439"/>
      <c r="O19" s="439"/>
      <c r="P19" s="439">
        <v>2.3</v>
      </c>
      <c r="Q19" s="431">
        <v>595.817</v>
      </c>
      <c r="R19" s="431">
        <v>8825.177</v>
      </c>
      <c r="S19" s="431">
        <v>3370.22</v>
      </c>
      <c r="T19" s="432">
        <f t="shared" si="9"/>
        <v>1.07</v>
      </c>
      <c r="U19" s="432">
        <f t="shared" si="10"/>
        <v>1.06</v>
      </c>
      <c r="V19" s="432"/>
      <c r="W19" s="432"/>
      <c r="X19" s="432"/>
      <c r="Y19" s="432"/>
      <c r="Z19" s="432">
        <f t="shared" si="0"/>
        <v>0.95</v>
      </c>
      <c r="AA19" s="432"/>
      <c r="AB19" s="432"/>
      <c r="AC19" s="432"/>
      <c r="AD19" s="432"/>
      <c r="AE19" s="432">
        <f t="shared" si="1"/>
        <v>0.68</v>
      </c>
      <c r="AF19" s="432"/>
      <c r="AG19" s="432"/>
      <c r="AH19" s="432"/>
      <c r="AI19" s="432"/>
      <c r="AJ19" s="432">
        <f t="shared" si="2"/>
        <v>0.73</v>
      </c>
      <c r="AK19" s="431">
        <f t="shared" si="11"/>
        <v>1379.9717537</v>
      </c>
      <c r="AL19" s="431">
        <f t="shared" si="12"/>
        <v>0</v>
      </c>
      <c r="AM19" s="431">
        <f t="shared" si="13"/>
        <v>6054.701336599999</v>
      </c>
      <c r="AN19" s="431">
        <f t="shared" si="14"/>
        <v>7434.673090299999</v>
      </c>
      <c r="AO19" s="431">
        <v>9</v>
      </c>
      <c r="AP19" s="431">
        <f t="shared" si="15"/>
        <v>826.0747878111109</v>
      </c>
    </row>
    <row r="20" spans="1:42" s="20" customFormat="1" ht="18" customHeight="1">
      <c r="A20" s="56" t="s">
        <v>368</v>
      </c>
      <c r="B20" s="431"/>
      <c r="C20" s="431"/>
      <c r="D20" s="431"/>
      <c r="E20" s="431"/>
      <c r="F20" s="439">
        <v>7</v>
      </c>
      <c r="G20" s="439"/>
      <c r="H20" s="439"/>
      <c r="I20" s="439"/>
      <c r="J20" s="439"/>
      <c r="K20" s="439"/>
      <c r="L20" s="439"/>
      <c r="M20" s="439"/>
      <c r="N20" s="439"/>
      <c r="O20" s="439"/>
      <c r="P20" s="439">
        <v>7</v>
      </c>
      <c r="Q20" s="431">
        <v>595.817</v>
      </c>
      <c r="R20" s="431">
        <v>8825.177</v>
      </c>
      <c r="S20" s="431">
        <v>3370.22</v>
      </c>
      <c r="T20" s="432">
        <f t="shared" si="9"/>
        <v>1.07</v>
      </c>
      <c r="U20" s="432">
        <f t="shared" si="10"/>
        <v>1.06</v>
      </c>
      <c r="V20" s="432"/>
      <c r="W20" s="432"/>
      <c r="X20" s="432"/>
      <c r="Y20" s="432"/>
      <c r="Z20" s="432">
        <f t="shared" si="0"/>
        <v>0.95</v>
      </c>
      <c r="AA20" s="432"/>
      <c r="AB20" s="432"/>
      <c r="AC20" s="432"/>
      <c r="AD20" s="432"/>
      <c r="AE20" s="432">
        <f t="shared" si="1"/>
        <v>0.68</v>
      </c>
      <c r="AF20" s="432"/>
      <c r="AG20" s="432"/>
      <c r="AH20" s="432"/>
      <c r="AI20" s="432"/>
      <c r="AJ20" s="432">
        <f t="shared" si="2"/>
        <v>0.73</v>
      </c>
      <c r="AK20" s="431">
        <f t="shared" si="11"/>
        <v>4199.914033</v>
      </c>
      <c r="AL20" s="431">
        <f t="shared" si="12"/>
        <v>0</v>
      </c>
      <c r="AM20" s="431">
        <f t="shared" si="13"/>
        <v>18427.351894</v>
      </c>
      <c r="AN20" s="431">
        <f t="shared" si="14"/>
        <v>22627.265927</v>
      </c>
      <c r="AO20" s="431">
        <v>10</v>
      </c>
      <c r="AP20" s="431">
        <f t="shared" si="15"/>
        <v>2262.7265927000003</v>
      </c>
    </row>
    <row r="21" spans="1:42" s="20" customFormat="1" ht="18" customHeight="1">
      <c r="A21" s="56" t="s">
        <v>369</v>
      </c>
      <c r="B21" s="431"/>
      <c r="C21" s="431"/>
      <c r="D21" s="431"/>
      <c r="E21" s="431"/>
      <c r="F21" s="439">
        <v>3.1</v>
      </c>
      <c r="G21" s="439"/>
      <c r="H21" s="439"/>
      <c r="I21" s="439"/>
      <c r="J21" s="439"/>
      <c r="K21" s="439"/>
      <c r="L21" s="439"/>
      <c r="M21" s="439"/>
      <c r="N21" s="439"/>
      <c r="O21" s="439"/>
      <c r="P21" s="439">
        <v>3.1</v>
      </c>
      <c r="Q21" s="431">
        <v>595.817</v>
      </c>
      <c r="R21" s="431">
        <v>8825.177</v>
      </c>
      <c r="S21" s="431">
        <v>3370.22</v>
      </c>
      <c r="T21" s="432">
        <f t="shared" si="9"/>
        <v>1.07</v>
      </c>
      <c r="U21" s="432">
        <f t="shared" si="10"/>
        <v>1.06</v>
      </c>
      <c r="V21" s="432"/>
      <c r="W21" s="432"/>
      <c r="X21" s="432"/>
      <c r="Y21" s="432"/>
      <c r="Z21" s="432">
        <f t="shared" si="0"/>
        <v>0.95</v>
      </c>
      <c r="AA21" s="432"/>
      <c r="AB21" s="432"/>
      <c r="AC21" s="432"/>
      <c r="AD21" s="432"/>
      <c r="AE21" s="432">
        <f t="shared" si="1"/>
        <v>0.68</v>
      </c>
      <c r="AF21" s="432"/>
      <c r="AG21" s="432"/>
      <c r="AH21" s="432"/>
      <c r="AI21" s="432"/>
      <c r="AJ21" s="432">
        <f t="shared" si="2"/>
        <v>0.73</v>
      </c>
      <c r="AK21" s="431">
        <f t="shared" si="11"/>
        <v>1859.9619289</v>
      </c>
      <c r="AL21" s="431">
        <f t="shared" si="12"/>
        <v>0</v>
      </c>
      <c r="AM21" s="431">
        <f t="shared" si="13"/>
        <v>8160.6844102</v>
      </c>
      <c r="AN21" s="431">
        <f t="shared" si="14"/>
        <v>10020.6463391</v>
      </c>
      <c r="AO21" s="431">
        <v>11</v>
      </c>
      <c r="AP21" s="431">
        <f t="shared" si="15"/>
        <v>910.9678490090909</v>
      </c>
    </row>
    <row r="22" spans="1:42" s="20" customFormat="1" ht="18" customHeight="1">
      <c r="A22" s="56" t="s">
        <v>370</v>
      </c>
      <c r="B22" s="431"/>
      <c r="C22" s="431"/>
      <c r="D22" s="431"/>
      <c r="E22" s="431"/>
      <c r="F22" s="439">
        <v>2</v>
      </c>
      <c r="G22" s="439"/>
      <c r="H22" s="439"/>
      <c r="I22" s="439"/>
      <c r="J22" s="439"/>
      <c r="K22" s="439"/>
      <c r="L22" s="439"/>
      <c r="M22" s="439"/>
      <c r="N22" s="439"/>
      <c r="O22" s="439"/>
      <c r="P22" s="439">
        <v>2</v>
      </c>
      <c r="Q22" s="431">
        <v>595.817</v>
      </c>
      <c r="R22" s="431">
        <v>8825.177</v>
      </c>
      <c r="S22" s="431">
        <v>3370.22</v>
      </c>
      <c r="T22" s="432">
        <f t="shared" si="9"/>
        <v>1.07</v>
      </c>
      <c r="U22" s="432">
        <f t="shared" si="10"/>
        <v>1.06</v>
      </c>
      <c r="V22" s="432"/>
      <c r="W22" s="432"/>
      <c r="X22" s="432"/>
      <c r="Y22" s="432"/>
      <c r="Z22" s="432">
        <f t="shared" si="0"/>
        <v>0.95</v>
      </c>
      <c r="AA22" s="432"/>
      <c r="AB22" s="432"/>
      <c r="AC22" s="432"/>
      <c r="AD22" s="432"/>
      <c r="AE22" s="432">
        <f t="shared" si="1"/>
        <v>0.68</v>
      </c>
      <c r="AF22" s="432"/>
      <c r="AG22" s="432"/>
      <c r="AH22" s="432"/>
      <c r="AI22" s="432"/>
      <c r="AJ22" s="432">
        <f t="shared" si="2"/>
        <v>0.73</v>
      </c>
      <c r="AK22" s="431">
        <f t="shared" si="11"/>
        <v>1199.9754380000002</v>
      </c>
      <c r="AL22" s="431">
        <f t="shared" si="12"/>
        <v>0</v>
      </c>
      <c r="AM22" s="431">
        <f t="shared" si="13"/>
        <v>5264.957684</v>
      </c>
      <c r="AN22" s="431">
        <f t="shared" si="14"/>
        <v>6464.933122</v>
      </c>
      <c r="AO22" s="431">
        <v>12</v>
      </c>
      <c r="AP22" s="431">
        <f t="shared" si="15"/>
        <v>538.7444268333334</v>
      </c>
    </row>
    <row r="23" spans="1:42" s="20" customFormat="1" ht="18" customHeight="1">
      <c r="A23" s="56" t="s">
        <v>371</v>
      </c>
      <c r="B23" s="431"/>
      <c r="C23" s="431"/>
      <c r="D23" s="431"/>
      <c r="E23" s="431"/>
      <c r="F23" s="439">
        <v>1.5</v>
      </c>
      <c r="G23" s="439"/>
      <c r="H23" s="439"/>
      <c r="I23" s="439"/>
      <c r="J23" s="439"/>
      <c r="K23" s="439">
        <v>1.5</v>
      </c>
      <c r="L23" s="439"/>
      <c r="M23" s="439"/>
      <c r="N23" s="439"/>
      <c r="O23" s="439"/>
      <c r="P23" s="439"/>
      <c r="Q23" s="431">
        <v>595.817</v>
      </c>
      <c r="R23" s="431">
        <v>8825.177</v>
      </c>
      <c r="S23" s="431">
        <v>3370.22</v>
      </c>
      <c r="T23" s="432">
        <f t="shared" si="9"/>
        <v>1.07</v>
      </c>
      <c r="U23" s="432">
        <f t="shared" si="10"/>
        <v>1.06</v>
      </c>
      <c r="V23" s="432"/>
      <c r="W23" s="432"/>
      <c r="X23" s="432"/>
      <c r="Y23" s="432"/>
      <c r="Z23" s="432">
        <f t="shared" si="0"/>
        <v>0.95</v>
      </c>
      <c r="AA23" s="432"/>
      <c r="AB23" s="432"/>
      <c r="AC23" s="432"/>
      <c r="AD23" s="432"/>
      <c r="AE23" s="432">
        <f t="shared" si="1"/>
        <v>0.68</v>
      </c>
      <c r="AF23" s="432"/>
      <c r="AG23" s="432"/>
      <c r="AH23" s="432"/>
      <c r="AI23" s="432"/>
      <c r="AJ23" s="432">
        <f t="shared" si="2"/>
        <v>0.73</v>
      </c>
      <c r="AK23" s="431">
        <f t="shared" si="11"/>
        <v>899.9815785000001</v>
      </c>
      <c r="AL23" s="431">
        <f t="shared" si="12"/>
        <v>9631.798177800001</v>
      </c>
      <c r="AM23" s="431">
        <f t="shared" si="13"/>
        <v>0</v>
      </c>
      <c r="AN23" s="431">
        <f t="shared" si="14"/>
        <v>10531.779756300002</v>
      </c>
      <c r="AO23" s="431">
        <v>13</v>
      </c>
      <c r="AP23" s="431">
        <f t="shared" si="15"/>
        <v>810.1369043307694</v>
      </c>
    </row>
    <row r="24" spans="1:42" ht="18" customHeight="1">
      <c r="A24" s="56" t="s">
        <v>372</v>
      </c>
      <c r="B24" s="431"/>
      <c r="C24" s="431"/>
      <c r="D24" s="431"/>
      <c r="E24" s="431"/>
      <c r="F24" s="439">
        <v>4</v>
      </c>
      <c r="G24" s="439"/>
      <c r="H24" s="439"/>
      <c r="I24" s="439"/>
      <c r="J24" s="439"/>
      <c r="K24" s="439">
        <v>4</v>
      </c>
      <c r="L24" s="439"/>
      <c r="M24" s="439"/>
      <c r="N24" s="439"/>
      <c r="O24" s="439"/>
      <c r="P24" s="439">
        <v>0</v>
      </c>
      <c r="Q24" s="431">
        <v>595.817</v>
      </c>
      <c r="R24" s="431">
        <v>8825.177</v>
      </c>
      <c r="S24" s="431">
        <v>3370.22</v>
      </c>
      <c r="T24" s="432">
        <f t="shared" si="9"/>
        <v>1.07</v>
      </c>
      <c r="U24" s="432">
        <f t="shared" si="10"/>
        <v>1.06</v>
      </c>
      <c r="V24" s="432"/>
      <c r="W24" s="432"/>
      <c r="X24" s="432"/>
      <c r="Y24" s="432"/>
      <c r="Z24" s="432">
        <f t="shared" si="0"/>
        <v>0.95</v>
      </c>
      <c r="AA24" s="432"/>
      <c r="AB24" s="432"/>
      <c r="AC24" s="432"/>
      <c r="AD24" s="432"/>
      <c r="AE24" s="432">
        <f t="shared" si="1"/>
        <v>0.68</v>
      </c>
      <c r="AF24" s="432"/>
      <c r="AG24" s="432"/>
      <c r="AH24" s="432"/>
      <c r="AI24" s="432"/>
      <c r="AJ24" s="432">
        <f t="shared" si="2"/>
        <v>0.73</v>
      </c>
      <c r="AK24" s="431">
        <f t="shared" si="3"/>
        <v>2399.9508760000003</v>
      </c>
      <c r="AL24" s="431">
        <f t="shared" si="4"/>
        <v>25684.7951408</v>
      </c>
      <c r="AM24" s="431">
        <f t="shared" si="5"/>
        <v>0</v>
      </c>
      <c r="AN24" s="431">
        <f t="shared" si="6"/>
        <v>28084.7460168</v>
      </c>
      <c r="AO24" s="431">
        <v>3</v>
      </c>
      <c r="AP24" s="431">
        <f t="shared" si="7"/>
        <v>9361.5820056</v>
      </c>
    </row>
    <row r="25" spans="1:42" ht="18" customHeight="1">
      <c r="A25" s="56" t="s">
        <v>373</v>
      </c>
      <c r="B25" s="431"/>
      <c r="C25" s="431"/>
      <c r="D25" s="431"/>
      <c r="E25" s="431"/>
      <c r="F25" s="439">
        <v>3</v>
      </c>
      <c r="G25" s="439"/>
      <c r="H25" s="439"/>
      <c r="I25" s="439"/>
      <c r="J25" s="439"/>
      <c r="K25" s="439">
        <v>3</v>
      </c>
      <c r="L25" s="439"/>
      <c r="M25" s="439"/>
      <c r="N25" s="439"/>
      <c r="O25" s="439"/>
      <c r="P25" s="439">
        <v>0</v>
      </c>
      <c r="Q25" s="431">
        <v>595.817</v>
      </c>
      <c r="R25" s="431">
        <v>8825.177</v>
      </c>
      <c r="S25" s="431">
        <v>3370.22</v>
      </c>
      <c r="T25" s="432">
        <f t="shared" si="9"/>
        <v>1.07</v>
      </c>
      <c r="U25" s="432">
        <f t="shared" si="10"/>
        <v>1.06</v>
      </c>
      <c r="V25" s="432"/>
      <c r="W25" s="432"/>
      <c r="X25" s="432"/>
      <c r="Y25" s="432"/>
      <c r="Z25" s="432">
        <f t="shared" si="0"/>
        <v>0.95</v>
      </c>
      <c r="AA25" s="432"/>
      <c r="AB25" s="432"/>
      <c r="AC25" s="432"/>
      <c r="AD25" s="432"/>
      <c r="AE25" s="432">
        <f t="shared" si="1"/>
        <v>0.68</v>
      </c>
      <c r="AF25" s="432"/>
      <c r="AG25" s="432"/>
      <c r="AH25" s="432"/>
      <c r="AI25" s="432"/>
      <c r="AJ25" s="432">
        <f t="shared" si="2"/>
        <v>0.73</v>
      </c>
      <c r="AK25" s="431">
        <f t="shared" si="3"/>
        <v>1799.9631570000001</v>
      </c>
      <c r="AL25" s="431">
        <f t="shared" si="4"/>
        <v>19263.596355600002</v>
      </c>
      <c r="AM25" s="431">
        <f t="shared" si="5"/>
        <v>0</v>
      </c>
      <c r="AN25" s="431">
        <f t="shared" si="6"/>
        <v>21063.559512600004</v>
      </c>
      <c r="AO25" s="431">
        <v>3</v>
      </c>
      <c r="AP25" s="431">
        <f t="shared" si="7"/>
        <v>7021.186504200001</v>
      </c>
    </row>
    <row r="26" spans="1:42" s="20" customFormat="1" ht="18" customHeight="1">
      <c r="A26" s="56" t="s">
        <v>374</v>
      </c>
      <c r="B26" s="431"/>
      <c r="C26" s="431"/>
      <c r="D26" s="431"/>
      <c r="E26" s="431"/>
      <c r="F26" s="439">
        <v>1.5</v>
      </c>
      <c r="G26" s="439"/>
      <c r="H26" s="439"/>
      <c r="I26" s="439"/>
      <c r="J26" s="439"/>
      <c r="K26" s="439"/>
      <c r="L26" s="439"/>
      <c r="M26" s="439"/>
      <c r="N26" s="439"/>
      <c r="O26" s="439"/>
      <c r="P26" s="439">
        <v>1.5</v>
      </c>
      <c r="Q26" s="431">
        <v>595.817</v>
      </c>
      <c r="R26" s="431">
        <v>8825.177</v>
      </c>
      <c r="S26" s="431">
        <v>3370.22</v>
      </c>
      <c r="T26" s="432">
        <f t="shared" si="9"/>
        <v>1.07</v>
      </c>
      <c r="U26" s="432">
        <f t="shared" si="10"/>
        <v>1.06</v>
      </c>
      <c r="V26" s="432"/>
      <c r="W26" s="432"/>
      <c r="X26" s="432"/>
      <c r="Y26" s="432"/>
      <c r="Z26" s="432">
        <f t="shared" si="0"/>
        <v>0.95</v>
      </c>
      <c r="AA26" s="432"/>
      <c r="AB26" s="432"/>
      <c r="AC26" s="432"/>
      <c r="AD26" s="432"/>
      <c r="AE26" s="432">
        <f t="shared" si="1"/>
        <v>0.68</v>
      </c>
      <c r="AF26" s="432"/>
      <c r="AG26" s="432"/>
      <c r="AH26" s="432"/>
      <c r="AI26" s="432"/>
      <c r="AJ26" s="432">
        <f t="shared" si="2"/>
        <v>0.73</v>
      </c>
      <c r="AK26" s="431">
        <f t="shared" si="3"/>
        <v>899.9815785000001</v>
      </c>
      <c r="AL26" s="431">
        <f t="shared" si="4"/>
        <v>0</v>
      </c>
      <c r="AM26" s="431">
        <f t="shared" si="5"/>
        <v>3948.718263</v>
      </c>
      <c r="AN26" s="431">
        <f t="shared" si="6"/>
        <v>4848.6998415</v>
      </c>
      <c r="AO26" s="431">
        <v>3</v>
      </c>
      <c r="AP26" s="431">
        <f t="shared" si="7"/>
        <v>1616.2332804999999</v>
      </c>
    </row>
    <row r="27" spans="1:42" ht="18" customHeight="1">
      <c r="A27" s="56" t="s">
        <v>375</v>
      </c>
      <c r="B27" s="431"/>
      <c r="C27" s="431"/>
      <c r="D27" s="431"/>
      <c r="E27" s="431"/>
      <c r="F27" s="439">
        <v>12</v>
      </c>
      <c r="G27" s="439"/>
      <c r="H27" s="439"/>
      <c r="I27" s="439"/>
      <c r="J27" s="439"/>
      <c r="K27" s="439">
        <v>7.6</v>
      </c>
      <c r="L27" s="439"/>
      <c r="M27" s="439"/>
      <c r="N27" s="439"/>
      <c r="O27" s="439"/>
      <c r="P27" s="439">
        <v>4.4</v>
      </c>
      <c r="Q27" s="431">
        <v>595.817</v>
      </c>
      <c r="R27" s="431">
        <v>8825.177</v>
      </c>
      <c r="S27" s="431">
        <v>3370.22</v>
      </c>
      <c r="T27" s="432">
        <f t="shared" si="9"/>
        <v>1.07</v>
      </c>
      <c r="U27" s="432">
        <f t="shared" si="10"/>
        <v>1.06</v>
      </c>
      <c r="V27" s="432"/>
      <c r="W27" s="432"/>
      <c r="X27" s="432"/>
      <c r="Y27" s="432"/>
      <c r="Z27" s="432">
        <f t="shared" si="0"/>
        <v>0.95</v>
      </c>
      <c r="AA27" s="432"/>
      <c r="AB27" s="432"/>
      <c r="AC27" s="432"/>
      <c r="AD27" s="432"/>
      <c r="AE27" s="432">
        <f t="shared" si="1"/>
        <v>0.68</v>
      </c>
      <c r="AF27" s="432"/>
      <c r="AG27" s="432"/>
      <c r="AH27" s="432"/>
      <c r="AI27" s="432"/>
      <c r="AJ27" s="432">
        <f t="shared" si="2"/>
        <v>0.73</v>
      </c>
      <c r="AK27" s="431">
        <f t="shared" si="3"/>
        <v>7199.852628000001</v>
      </c>
      <c r="AL27" s="431">
        <f t="shared" si="4"/>
        <v>48801.110767520004</v>
      </c>
      <c r="AM27" s="431">
        <f t="shared" si="5"/>
        <v>11582.9069048</v>
      </c>
      <c r="AN27" s="431">
        <f t="shared" si="6"/>
        <v>67583.87030032</v>
      </c>
      <c r="AO27" s="431">
        <v>3</v>
      </c>
      <c r="AP27" s="431">
        <f t="shared" si="7"/>
        <v>22527.956766773335</v>
      </c>
    </row>
    <row r="28" spans="1:42" s="437" customFormat="1" ht="18.75" customHeight="1" hidden="1">
      <c r="A28" s="434"/>
      <c r="B28" s="435"/>
      <c r="C28" s="435"/>
      <c r="D28" s="435"/>
      <c r="E28" s="435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35"/>
      <c r="R28" s="435"/>
      <c r="S28" s="435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5">
        <f t="shared" si="3"/>
        <v>0</v>
      </c>
      <c r="AL28" s="435">
        <f t="shared" si="4"/>
        <v>0</v>
      </c>
      <c r="AM28" s="435">
        <f t="shared" si="5"/>
        <v>0</v>
      </c>
      <c r="AN28" s="435">
        <f t="shared" si="6"/>
        <v>0</v>
      </c>
      <c r="AO28" s="435">
        <v>3</v>
      </c>
      <c r="AP28" s="435">
        <f t="shared" si="7"/>
        <v>0</v>
      </c>
    </row>
    <row r="29" spans="1:42" s="438" customFormat="1" ht="18" customHeight="1" hidden="1">
      <c r="A29" s="434"/>
      <c r="B29" s="435"/>
      <c r="C29" s="435"/>
      <c r="D29" s="435"/>
      <c r="E29" s="435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35"/>
      <c r="R29" s="435"/>
      <c r="S29" s="435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5">
        <f t="shared" si="3"/>
        <v>0</v>
      </c>
      <c r="AL29" s="435">
        <f t="shared" si="4"/>
        <v>0</v>
      </c>
      <c r="AM29" s="435">
        <f t="shared" si="5"/>
        <v>0</v>
      </c>
      <c r="AN29" s="435">
        <f t="shared" si="6"/>
        <v>0</v>
      </c>
      <c r="AO29" s="435">
        <v>3</v>
      </c>
      <c r="AP29" s="435">
        <f t="shared" si="7"/>
        <v>0</v>
      </c>
    </row>
    <row r="30" spans="1:42" ht="18" customHeight="1">
      <c r="A30" s="433" t="s">
        <v>879</v>
      </c>
      <c r="B30" s="431"/>
      <c r="C30" s="431"/>
      <c r="D30" s="431">
        <f aca="true" t="shared" si="16" ref="D30:P30">SUM(D7:D29)</f>
        <v>0</v>
      </c>
      <c r="E30" s="431">
        <f t="shared" si="16"/>
        <v>0</v>
      </c>
      <c r="F30" s="439">
        <f t="shared" si="16"/>
        <v>151.7</v>
      </c>
      <c r="G30" s="439">
        <f t="shared" si="16"/>
        <v>0</v>
      </c>
      <c r="H30" s="439">
        <f t="shared" si="16"/>
        <v>0</v>
      </c>
      <c r="I30" s="439">
        <f t="shared" si="16"/>
        <v>0</v>
      </c>
      <c r="J30" s="439">
        <f t="shared" si="16"/>
        <v>0</v>
      </c>
      <c r="K30" s="439">
        <f t="shared" si="16"/>
        <v>27.200000000000003</v>
      </c>
      <c r="L30" s="439">
        <f t="shared" si="16"/>
        <v>0</v>
      </c>
      <c r="M30" s="439">
        <f t="shared" si="16"/>
        <v>0</v>
      </c>
      <c r="N30" s="439">
        <f t="shared" si="16"/>
        <v>0</v>
      </c>
      <c r="O30" s="439">
        <f t="shared" si="16"/>
        <v>0</v>
      </c>
      <c r="P30" s="439">
        <f t="shared" si="16"/>
        <v>123.5</v>
      </c>
      <c r="Q30" s="431">
        <v>595.817</v>
      </c>
      <c r="R30" s="431">
        <v>8825.177</v>
      </c>
      <c r="S30" s="431">
        <v>3370.22</v>
      </c>
      <c r="T30" s="432">
        <f aca="true" t="shared" si="17" ref="T30:AJ30">SUM(T29)</f>
        <v>0</v>
      </c>
      <c r="U30" s="432">
        <f t="shared" si="17"/>
        <v>0</v>
      </c>
      <c r="V30" s="432">
        <f t="shared" si="17"/>
        <v>0</v>
      </c>
      <c r="W30" s="432">
        <f t="shared" si="17"/>
        <v>0</v>
      </c>
      <c r="X30" s="432">
        <f t="shared" si="17"/>
        <v>0</v>
      </c>
      <c r="Y30" s="432">
        <f t="shared" si="17"/>
        <v>0</v>
      </c>
      <c r="Z30" s="432">
        <f t="shared" si="17"/>
        <v>0</v>
      </c>
      <c r="AA30" s="432">
        <f t="shared" si="17"/>
        <v>0</v>
      </c>
      <c r="AB30" s="432">
        <f t="shared" si="17"/>
        <v>0</v>
      </c>
      <c r="AC30" s="432">
        <f t="shared" si="17"/>
        <v>0</v>
      </c>
      <c r="AD30" s="432">
        <f t="shared" si="17"/>
        <v>0</v>
      </c>
      <c r="AE30" s="432">
        <f t="shared" si="17"/>
        <v>0</v>
      </c>
      <c r="AF30" s="432">
        <f t="shared" si="17"/>
        <v>0</v>
      </c>
      <c r="AG30" s="432">
        <f t="shared" si="17"/>
        <v>0</v>
      </c>
      <c r="AH30" s="432">
        <f t="shared" si="17"/>
        <v>0</v>
      </c>
      <c r="AI30" s="432">
        <f t="shared" si="17"/>
        <v>0</v>
      </c>
      <c r="AJ30" s="432">
        <f t="shared" si="17"/>
        <v>0</v>
      </c>
      <c r="AK30" s="431">
        <f t="shared" si="3"/>
        <v>0</v>
      </c>
      <c r="AL30" s="431">
        <f t="shared" si="4"/>
        <v>0</v>
      </c>
      <c r="AM30" s="431">
        <f t="shared" si="5"/>
        <v>0</v>
      </c>
      <c r="AN30" s="431">
        <f>SUM(AN7:AN29)</f>
        <v>590785.8809167399</v>
      </c>
      <c r="AO30" s="431">
        <v>3</v>
      </c>
      <c r="AP30" s="431">
        <f t="shared" si="7"/>
        <v>196928.62697224662</v>
      </c>
    </row>
  </sheetData>
  <sheetProtection/>
  <mergeCells count="25">
    <mergeCell ref="A3:A5"/>
    <mergeCell ref="B3:F3"/>
    <mergeCell ref="G3:K3"/>
    <mergeCell ref="L3:P3"/>
    <mergeCell ref="B4:F4"/>
    <mergeCell ref="G4:K4"/>
    <mergeCell ref="L4:P4"/>
    <mergeCell ref="AN3:AN4"/>
    <mergeCell ref="C2:L2"/>
    <mergeCell ref="Q3:Q4"/>
    <mergeCell ref="R3:R4"/>
    <mergeCell ref="S3:S4"/>
    <mergeCell ref="T3:T4"/>
    <mergeCell ref="U3:U4"/>
    <mergeCell ref="V3:Z3"/>
    <mergeCell ref="AO3:AO4"/>
    <mergeCell ref="AP3:AP4"/>
    <mergeCell ref="V4:Z4"/>
    <mergeCell ref="AA4:AE4"/>
    <mergeCell ref="AF4:AJ4"/>
    <mergeCell ref="AA3:AE3"/>
    <mergeCell ref="AF3:AJ3"/>
    <mergeCell ref="AK3:AK4"/>
    <mergeCell ref="AL3:AL4"/>
    <mergeCell ref="AM3:AM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3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5">
      <selection activeCell="J23" sqref="J23"/>
    </sheetView>
  </sheetViews>
  <sheetFormatPr defaultColWidth="9.140625" defaultRowHeight="12.75"/>
  <cols>
    <col min="1" max="1" width="44.8515625" style="387" customWidth="1"/>
    <col min="2" max="2" width="21.57421875" style="387" customWidth="1"/>
    <col min="3" max="3" width="14.421875" style="387" customWidth="1"/>
    <col min="4" max="5" width="16.140625" style="387" hidden="1" customWidth="1"/>
    <col min="6" max="6" width="27.00390625" style="387" hidden="1" customWidth="1"/>
    <col min="7" max="7" width="13.421875" style="387" hidden="1" customWidth="1"/>
    <col min="8" max="8" width="27.140625" style="387" hidden="1" customWidth="1"/>
    <col min="9" max="9" width="15.421875" style="387" hidden="1" customWidth="1"/>
  </cols>
  <sheetData>
    <row r="1" ht="15.75">
      <c r="H1" s="387" t="s">
        <v>924</v>
      </c>
    </row>
    <row r="2" spans="1:8" ht="38.25" customHeight="1">
      <c r="A2" s="559" t="s">
        <v>925</v>
      </c>
      <c r="B2" s="559"/>
      <c r="C2" s="559"/>
      <c r="D2" s="559"/>
      <c r="E2" s="559"/>
      <c r="F2" s="559"/>
      <c r="G2" s="559"/>
      <c r="H2" s="559"/>
    </row>
    <row r="3" ht="16.5" thickBot="1">
      <c r="A3" s="387" t="s">
        <v>926</v>
      </c>
    </row>
    <row r="4" spans="1:9" ht="15.75" customHeight="1">
      <c r="A4" s="560" t="s">
        <v>927</v>
      </c>
      <c r="B4" s="562" t="s">
        <v>928</v>
      </c>
      <c r="C4" s="564" t="s">
        <v>929</v>
      </c>
      <c r="D4" s="564"/>
      <c r="E4" s="564"/>
      <c r="F4" s="564"/>
      <c r="G4" s="564"/>
      <c r="H4" s="564"/>
      <c r="I4" s="564"/>
    </row>
    <row r="5" spans="1:9" s="442" customFormat="1" ht="302.25" customHeight="1">
      <c r="A5" s="561"/>
      <c r="B5" s="563"/>
      <c r="C5" s="441" t="s">
        <v>930</v>
      </c>
      <c r="D5" s="441" t="s">
        <v>931</v>
      </c>
      <c r="E5" s="441" t="s">
        <v>932</v>
      </c>
      <c r="F5" s="441" t="s">
        <v>933</v>
      </c>
      <c r="G5" s="441" t="s">
        <v>934</v>
      </c>
      <c r="H5" s="441" t="s">
        <v>935</v>
      </c>
      <c r="I5" s="441" t="s">
        <v>936</v>
      </c>
    </row>
    <row r="6" spans="1:9" ht="94.5" customHeight="1">
      <c r="A6" s="561"/>
      <c r="B6" s="428" t="s">
        <v>937</v>
      </c>
      <c r="C6" s="429" t="s">
        <v>938</v>
      </c>
      <c r="D6" s="429" t="s">
        <v>939</v>
      </c>
      <c r="E6" s="429" t="s">
        <v>940</v>
      </c>
      <c r="F6" s="429" t="s">
        <v>941</v>
      </c>
      <c r="G6" s="429" t="s">
        <v>942</v>
      </c>
      <c r="H6" s="429" t="s">
        <v>943</v>
      </c>
      <c r="I6" s="429" t="s">
        <v>944</v>
      </c>
    </row>
    <row r="7" spans="1:9" ht="45" customHeight="1" thickBot="1">
      <c r="A7" s="443">
        <v>1</v>
      </c>
      <c r="B7" s="428" t="s">
        <v>945</v>
      </c>
      <c r="C7" s="429">
        <v>3</v>
      </c>
      <c r="D7" s="429">
        <v>4</v>
      </c>
      <c r="E7" s="429">
        <v>5</v>
      </c>
      <c r="F7" s="429">
        <v>6</v>
      </c>
      <c r="G7" s="429">
        <v>7</v>
      </c>
      <c r="H7" s="429">
        <v>8</v>
      </c>
      <c r="I7" s="428">
        <v>9</v>
      </c>
    </row>
    <row r="8" spans="1:9" ht="18.75">
      <c r="A8" s="56" t="s">
        <v>354</v>
      </c>
      <c r="B8" s="444">
        <f>SUM(C8:I8)</f>
        <v>1649.54</v>
      </c>
      <c r="C8" s="445">
        <f>'расходы по аппарату по с.с'!H11</f>
        <v>1649.54</v>
      </c>
      <c r="D8" s="446"/>
      <c r="E8" s="446"/>
      <c r="F8" s="446"/>
      <c r="G8" s="446"/>
      <c r="H8" s="446"/>
      <c r="I8" s="447"/>
    </row>
    <row r="9" spans="1:9" ht="18.75">
      <c r="A9" s="56" t="s">
        <v>355</v>
      </c>
      <c r="B9" s="444">
        <f aca="true" t="shared" si="0" ref="B9:B28">SUM(C9:I9)</f>
        <v>1649.54</v>
      </c>
      <c r="C9" s="445">
        <f>'расходы по аппарату по с.с'!H12</f>
        <v>1649.54</v>
      </c>
      <c r="D9" s="446"/>
      <c r="E9" s="448"/>
      <c r="F9" s="448"/>
      <c r="G9" s="448"/>
      <c r="H9" s="448"/>
      <c r="I9" s="449"/>
    </row>
    <row r="10" spans="1:9" ht="18.75">
      <c r="A10" s="56" t="s">
        <v>356</v>
      </c>
      <c r="B10" s="444">
        <f t="shared" si="0"/>
        <v>1649.54</v>
      </c>
      <c r="C10" s="445">
        <f>'расходы по аппарату по с.с'!H13</f>
        <v>1649.54</v>
      </c>
      <c r="D10" s="446"/>
      <c r="E10" s="448"/>
      <c r="F10" s="448"/>
      <c r="G10" s="448"/>
      <c r="H10" s="448"/>
      <c r="I10" s="449"/>
    </row>
    <row r="11" spans="1:9" ht="18.75">
      <c r="A11" s="56" t="s">
        <v>357</v>
      </c>
      <c r="B11" s="444">
        <f t="shared" si="0"/>
        <v>854.6</v>
      </c>
      <c r="C11" s="445">
        <f>'расходы по аппарату по с.с'!H14</f>
        <v>854.6</v>
      </c>
      <c r="D11" s="446"/>
      <c r="E11" s="448"/>
      <c r="F11" s="448"/>
      <c r="G11" s="448"/>
      <c r="H11" s="448"/>
      <c r="I11" s="449"/>
    </row>
    <row r="12" spans="1:9" ht="18.75">
      <c r="A12" s="56" t="s">
        <v>358</v>
      </c>
      <c r="B12" s="444">
        <f t="shared" si="0"/>
        <v>1649.54</v>
      </c>
      <c r="C12" s="445">
        <f>'расходы по аппарату по с.с'!H15</f>
        <v>1649.54</v>
      </c>
      <c r="D12" s="446"/>
      <c r="E12" s="448"/>
      <c r="F12" s="448"/>
      <c r="G12" s="448"/>
      <c r="H12" s="448"/>
      <c r="I12" s="449"/>
    </row>
    <row r="13" spans="1:9" ht="18.75">
      <c r="A13" s="56" t="s">
        <v>359</v>
      </c>
      <c r="B13" s="444">
        <f t="shared" si="0"/>
        <v>1649.54</v>
      </c>
      <c r="C13" s="445">
        <f>'расходы по аппарату по с.с'!H16</f>
        <v>1649.54</v>
      </c>
      <c r="D13" s="446"/>
      <c r="E13" s="448"/>
      <c r="F13" s="448"/>
      <c r="G13" s="448"/>
      <c r="H13" s="448"/>
      <c r="I13" s="449"/>
    </row>
    <row r="14" spans="1:9" ht="18.75">
      <c r="A14" s="56" t="s">
        <v>361</v>
      </c>
      <c r="B14" s="444">
        <f t="shared" si="0"/>
        <v>1904.1399999999999</v>
      </c>
      <c r="C14" s="445">
        <f>'расходы по аппарату по с.с'!H17</f>
        <v>1904.1399999999999</v>
      </c>
      <c r="D14" s="446"/>
      <c r="E14" s="448"/>
      <c r="F14" s="448"/>
      <c r="G14" s="448"/>
      <c r="H14" s="448"/>
      <c r="I14" s="449"/>
    </row>
    <row r="15" spans="1:9" ht="18.75">
      <c r="A15" s="56" t="s">
        <v>362</v>
      </c>
      <c r="B15" s="444">
        <f t="shared" si="0"/>
        <v>854.6</v>
      </c>
      <c r="C15" s="445">
        <f>'расходы по аппарату по с.с'!H18</f>
        <v>854.6</v>
      </c>
      <c r="D15" s="446"/>
      <c r="E15" s="448"/>
      <c r="F15" s="448"/>
      <c r="G15" s="448"/>
      <c r="H15" s="448"/>
      <c r="I15" s="449"/>
    </row>
    <row r="16" spans="1:9" ht="18.75">
      <c r="A16" s="56" t="s">
        <v>363</v>
      </c>
      <c r="B16" s="444">
        <f t="shared" si="0"/>
        <v>1649.54</v>
      </c>
      <c r="C16" s="445">
        <f>'расходы по аппарату по с.с'!H19</f>
        <v>1649.54</v>
      </c>
      <c r="D16" s="446"/>
      <c r="E16" s="448"/>
      <c r="F16" s="448"/>
      <c r="G16" s="448"/>
      <c r="H16" s="448"/>
      <c r="I16" s="449"/>
    </row>
    <row r="17" spans="1:9" ht="18.75">
      <c r="A17" s="56" t="s">
        <v>364</v>
      </c>
      <c r="B17" s="444">
        <f t="shared" si="0"/>
        <v>1904.1399999999999</v>
      </c>
      <c r="C17" s="445">
        <f>'расходы по аппарату по с.с'!H20</f>
        <v>1904.1399999999999</v>
      </c>
      <c r="D17" s="446"/>
      <c r="E17" s="448"/>
      <c r="F17" s="448"/>
      <c r="G17" s="448"/>
      <c r="H17" s="448"/>
      <c r="I17" s="449"/>
    </row>
    <row r="18" spans="1:9" ht="18.75">
      <c r="A18" s="56" t="s">
        <v>365</v>
      </c>
      <c r="B18" s="444">
        <f t="shared" si="0"/>
        <v>1649.54</v>
      </c>
      <c r="C18" s="445">
        <f>'расходы по аппарату по с.с'!H21</f>
        <v>1649.54</v>
      </c>
      <c r="D18" s="446"/>
      <c r="E18" s="448"/>
      <c r="F18" s="448"/>
      <c r="G18" s="448"/>
      <c r="H18" s="448"/>
      <c r="I18" s="449"/>
    </row>
    <row r="19" spans="1:9" ht="18.75">
      <c r="A19" s="56" t="s">
        <v>366</v>
      </c>
      <c r="B19" s="444">
        <f t="shared" si="0"/>
        <v>1649.54</v>
      </c>
      <c r="C19" s="445">
        <f>'расходы по аппарату по с.с'!H22</f>
        <v>1649.54</v>
      </c>
      <c r="D19" s="446"/>
      <c r="E19" s="448"/>
      <c r="F19" s="448"/>
      <c r="G19" s="448"/>
      <c r="H19" s="448"/>
      <c r="I19" s="449"/>
    </row>
    <row r="20" spans="1:9" ht="18.75">
      <c r="A20" s="56" t="s">
        <v>367</v>
      </c>
      <c r="B20" s="444">
        <f t="shared" si="0"/>
        <v>854.6</v>
      </c>
      <c r="C20" s="445">
        <f>'расходы по аппарату по с.с'!H23</f>
        <v>854.6</v>
      </c>
      <c r="D20" s="446"/>
      <c r="E20" s="448"/>
      <c r="F20" s="448"/>
      <c r="G20" s="448"/>
      <c r="H20" s="448"/>
      <c r="I20" s="449"/>
    </row>
    <row r="21" spans="1:9" ht="18.75">
      <c r="A21" s="56" t="s">
        <v>368</v>
      </c>
      <c r="B21" s="444">
        <f t="shared" si="0"/>
        <v>1904.1399999999999</v>
      </c>
      <c r="C21" s="445">
        <f>'расходы по аппарату по с.с'!H24</f>
        <v>1904.1399999999999</v>
      </c>
      <c r="D21" s="446"/>
      <c r="E21" s="448"/>
      <c r="F21" s="448"/>
      <c r="G21" s="448"/>
      <c r="H21" s="448"/>
      <c r="I21" s="449"/>
    </row>
    <row r="22" spans="1:9" ht="18.75">
      <c r="A22" s="56" t="s">
        <v>369</v>
      </c>
      <c r="B22" s="444">
        <f t="shared" si="0"/>
        <v>854.6</v>
      </c>
      <c r="C22" s="445">
        <f>'расходы по аппарату по с.с'!H25</f>
        <v>854.6</v>
      </c>
      <c r="D22" s="446"/>
      <c r="E22" s="448"/>
      <c r="F22" s="448"/>
      <c r="G22" s="448"/>
      <c r="H22" s="448"/>
      <c r="I22" s="449"/>
    </row>
    <row r="23" spans="1:9" ht="18.75">
      <c r="A23" s="56" t="s">
        <v>370</v>
      </c>
      <c r="B23" s="444">
        <f t="shared" si="0"/>
        <v>1649.54</v>
      </c>
      <c r="C23" s="445">
        <f>'расходы по аппарату по с.с'!H26</f>
        <v>1649.54</v>
      </c>
      <c r="D23" s="446"/>
      <c r="E23" s="448"/>
      <c r="F23" s="448"/>
      <c r="G23" s="448"/>
      <c r="H23" s="448"/>
      <c r="I23" s="449"/>
    </row>
    <row r="24" spans="1:9" ht="18.75">
      <c r="A24" s="56" t="s">
        <v>371</v>
      </c>
      <c r="B24" s="444">
        <f t="shared" si="0"/>
        <v>854.6</v>
      </c>
      <c r="C24" s="445">
        <f>'расходы по аппарату по с.с'!H27</f>
        <v>854.6</v>
      </c>
      <c r="D24" s="446"/>
      <c r="E24" s="448"/>
      <c r="F24" s="448"/>
      <c r="G24" s="448"/>
      <c r="H24" s="448"/>
      <c r="I24" s="449"/>
    </row>
    <row r="25" spans="1:9" ht="18.75">
      <c r="A25" s="56" t="s">
        <v>372</v>
      </c>
      <c r="B25" s="444">
        <f t="shared" si="0"/>
        <v>1649.54</v>
      </c>
      <c r="C25" s="445">
        <f>'расходы по аппарату по с.с'!H28</f>
        <v>1649.54</v>
      </c>
      <c r="D25" s="446"/>
      <c r="E25" s="448"/>
      <c r="F25" s="448"/>
      <c r="G25" s="448"/>
      <c r="H25" s="448"/>
      <c r="I25" s="449"/>
    </row>
    <row r="26" spans="1:9" ht="18.75">
      <c r="A26" s="56" t="s">
        <v>373</v>
      </c>
      <c r="B26" s="444">
        <f t="shared" si="0"/>
        <v>1649.54</v>
      </c>
      <c r="C26" s="445">
        <f>'расходы по аппарату по с.с'!H29</f>
        <v>1649.54</v>
      </c>
      <c r="D26" s="446"/>
      <c r="E26" s="448"/>
      <c r="F26" s="448"/>
      <c r="G26" s="448"/>
      <c r="H26" s="448"/>
      <c r="I26" s="449"/>
    </row>
    <row r="27" spans="1:9" ht="18.75">
      <c r="A27" s="56" t="s">
        <v>374</v>
      </c>
      <c r="B27" s="444">
        <f t="shared" si="0"/>
        <v>1649.54</v>
      </c>
      <c r="C27" s="445">
        <f>'расходы по аппарату по с.с'!H30</f>
        <v>1649.54</v>
      </c>
      <c r="D27" s="446"/>
      <c r="E27" s="448"/>
      <c r="F27" s="448"/>
      <c r="G27" s="448"/>
      <c r="H27" s="448"/>
      <c r="I27" s="449"/>
    </row>
    <row r="28" spans="1:9" ht="18.75">
      <c r="A28" s="56" t="s">
        <v>375</v>
      </c>
      <c r="B28" s="444">
        <f t="shared" si="0"/>
        <v>2788.62</v>
      </c>
      <c r="C28" s="445">
        <f>'расходы по аппарату по с.с'!H31</f>
        <v>2788.62</v>
      </c>
      <c r="D28" s="446"/>
      <c r="E28" s="448"/>
      <c r="F28" s="448"/>
      <c r="G28" s="448"/>
      <c r="H28" s="448"/>
      <c r="I28" s="449"/>
    </row>
    <row r="29" spans="1:9" ht="18.75">
      <c r="A29" s="433" t="s">
        <v>879</v>
      </c>
      <c r="B29" s="444">
        <f>SUM(C29:I29)</f>
        <v>32568.519999999997</v>
      </c>
      <c r="C29" s="448">
        <f aca="true" t="shared" si="1" ref="C29:I29">SUM(C8:C28)</f>
        <v>32568.519999999997</v>
      </c>
      <c r="D29" s="448">
        <f t="shared" si="1"/>
        <v>0</v>
      </c>
      <c r="E29" s="448">
        <f t="shared" si="1"/>
        <v>0</v>
      </c>
      <c r="F29" s="448">
        <f t="shared" si="1"/>
        <v>0</v>
      </c>
      <c r="G29" s="448">
        <f t="shared" si="1"/>
        <v>0</v>
      </c>
      <c r="H29" s="448">
        <f t="shared" si="1"/>
        <v>0</v>
      </c>
      <c r="I29" s="448">
        <f t="shared" si="1"/>
        <v>0</v>
      </c>
    </row>
    <row r="31" ht="15.75">
      <c r="B31" s="450"/>
    </row>
  </sheetData>
  <sheetProtection/>
  <mergeCells count="4">
    <mergeCell ref="A2:H2"/>
    <mergeCell ref="A4:A6"/>
    <mergeCell ref="B4:B5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3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9.28125" style="0" customWidth="1"/>
    <col min="2" max="2" width="6.421875" style="122" customWidth="1"/>
    <col min="3" max="3" width="18.421875" style="4" customWidth="1"/>
    <col min="4" max="4" width="8.8515625" style="0" bestFit="1" customWidth="1"/>
    <col min="5" max="5" width="9.7109375" style="0" bestFit="1" customWidth="1"/>
    <col min="6" max="6" width="9.28125" style="0" customWidth="1"/>
  </cols>
  <sheetData>
    <row r="1" ht="12.75">
      <c r="C1" t="s">
        <v>1015</v>
      </c>
    </row>
    <row r="2" ht="12.75">
      <c r="C2" t="s">
        <v>1284</v>
      </c>
    </row>
    <row r="3" ht="12.75">
      <c r="C3" t="s">
        <v>623</v>
      </c>
    </row>
    <row r="4" ht="12.75">
      <c r="C4" t="s">
        <v>624</v>
      </c>
    </row>
    <row r="5" ht="12.75">
      <c r="C5" t="s">
        <v>1283</v>
      </c>
    </row>
    <row r="7" ht="14.25" customHeight="1"/>
    <row r="8" spans="1:6" ht="12.75">
      <c r="A8" s="123" t="s">
        <v>329</v>
      </c>
      <c r="B8" s="123"/>
      <c r="C8" s="123"/>
      <c r="D8" s="123"/>
      <c r="E8" s="123"/>
      <c r="F8" s="123"/>
    </row>
    <row r="9" spans="1:6" ht="12.75">
      <c r="A9" s="123" t="s">
        <v>115</v>
      </c>
      <c r="B9" s="123"/>
      <c r="C9" s="123"/>
      <c r="D9" s="123"/>
      <c r="E9" s="123"/>
      <c r="F9" s="123"/>
    </row>
    <row r="10" spans="1:6" ht="12.75">
      <c r="A10" s="470"/>
      <c r="B10" s="470"/>
      <c r="C10" s="470"/>
      <c r="D10" s="470"/>
      <c r="E10" s="123"/>
      <c r="F10" s="123"/>
    </row>
    <row r="11" spans="1:6" ht="51">
      <c r="A11" s="121" t="s">
        <v>330</v>
      </c>
      <c r="B11" s="125" t="s">
        <v>331</v>
      </c>
      <c r="C11" s="1" t="s">
        <v>319</v>
      </c>
      <c r="D11" s="304" t="s">
        <v>1050</v>
      </c>
      <c r="E11" s="304" t="s">
        <v>1051</v>
      </c>
      <c r="F11" s="304" t="s">
        <v>105</v>
      </c>
    </row>
    <row r="12" spans="1:6" s="2" customFormat="1" ht="25.5" customHeight="1">
      <c r="A12" s="471" t="s">
        <v>332</v>
      </c>
      <c r="B12" s="472"/>
      <c r="C12" s="473"/>
      <c r="D12" s="126">
        <f>D13</f>
        <v>3406</v>
      </c>
      <c r="E12" s="126">
        <f>E13</f>
        <v>3823</v>
      </c>
      <c r="F12" s="126">
        <f>F13</f>
        <v>4202</v>
      </c>
    </row>
    <row r="13" spans="1:6" s="2" customFormat="1" ht="25.5">
      <c r="A13" s="71" t="s">
        <v>333</v>
      </c>
      <c r="B13" s="127" t="s">
        <v>334</v>
      </c>
      <c r="C13" s="128"/>
      <c r="D13" s="129">
        <f>D14+D21</f>
        <v>3406</v>
      </c>
      <c r="E13" s="129">
        <f>E14+E21</f>
        <v>3823</v>
      </c>
      <c r="F13" s="129">
        <f>F14+F21</f>
        <v>4202</v>
      </c>
    </row>
    <row r="14" spans="1:6" s="2" customFormat="1" ht="12.75">
      <c r="A14" s="71" t="s">
        <v>335</v>
      </c>
      <c r="B14" s="127" t="s">
        <v>334</v>
      </c>
      <c r="C14" s="128"/>
      <c r="D14" s="129">
        <f>D15+D18</f>
        <v>5000</v>
      </c>
      <c r="E14" s="129">
        <f>E15+E18</f>
        <v>-7700</v>
      </c>
      <c r="F14" s="129">
        <f>F15+F18</f>
        <v>-7700</v>
      </c>
    </row>
    <row r="15" spans="1:6" s="8" customFormat="1" ht="63.75">
      <c r="A15" s="5" t="s">
        <v>633</v>
      </c>
      <c r="B15" s="127" t="s">
        <v>334</v>
      </c>
      <c r="C15" s="128" t="s">
        <v>336</v>
      </c>
      <c r="D15" s="131">
        <f aca="true" t="shared" si="0" ref="D15:F16">D16</f>
        <v>5000</v>
      </c>
      <c r="E15" s="131">
        <f t="shared" si="0"/>
        <v>0</v>
      </c>
      <c r="F15" s="131">
        <f t="shared" si="0"/>
        <v>0</v>
      </c>
    </row>
    <row r="16" spans="1:6" ht="63.75">
      <c r="A16" s="3" t="s">
        <v>635</v>
      </c>
      <c r="B16" s="127" t="s">
        <v>334</v>
      </c>
      <c r="C16" s="128" t="s">
        <v>337</v>
      </c>
      <c r="D16" s="132">
        <f t="shared" si="0"/>
        <v>5000</v>
      </c>
      <c r="E16" s="132">
        <f t="shared" si="0"/>
        <v>0</v>
      </c>
      <c r="F16" s="132">
        <f t="shared" si="0"/>
        <v>0</v>
      </c>
    </row>
    <row r="17" spans="1:6" ht="25.5">
      <c r="A17" s="3" t="s">
        <v>638</v>
      </c>
      <c r="B17" s="127" t="s">
        <v>334</v>
      </c>
      <c r="C17" s="128" t="s">
        <v>338</v>
      </c>
      <c r="D17" s="132">
        <v>5000</v>
      </c>
      <c r="E17" s="132">
        <v>0</v>
      </c>
      <c r="F17" s="132">
        <v>0</v>
      </c>
    </row>
    <row r="18" spans="1:6" ht="63.75">
      <c r="A18" s="3" t="s">
        <v>637</v>
      </c>
      <c r="B18" s="127" t="s">
        <v>334</v>
      </c>
      <c r="C18" s="128" t="s">
        <v>339</v>
      </c>
      <c r="D18" s="132">
        <f>D19+D20</f>
        <v>0</v>
      </c>
      <c r="E18" s="132">
        <f>E19+E20</f>
        <v>-7700</v>
      </c>
      <c r="F18" s="132">
        <f>F19+F20</f>
        <v>-7700</v>
      </c>
    </row>
    <row r="19" spans="1:6" ht="25.5">
      <c r="A19" s="3" t="s">
        <v>639</v>
      </c>
      <c r="B19" s="127" t="s">
        <v>334</v>
      </c>
      <c r="C19" s="128" t="s">
        <v>340</v>
      </c>
      <c r="D19" s="132"/>
      <c r="E19" s="132"/>
      <c r="F19" s="132"/>
    </row>
    <row r="20" spans="1:6" ht="25.5">
      <c r="A20" s="3" t="s">
        <v>638</v>
      </c>
      <c r="B20" s="127" t="s">
        <v>334</v>
      </c>
      <c r="C20" s="128" t="s">
        <v>341</v>
      </c>
      <c r="D20" s="132"/>
      <c r="E20" s="132">
        <v>-7700</v>
      </c>
      <c r="F20" s="132">
        <v>-7700</v>
      </c>
    </row>
    <row r="21" spans="1:6" s="135" customFormat="1" ht="12.75">
      <c r="A21" s="133" t="s">
        <v>342</v>
      </c>
      <c r="B21" s="127" t="s">
        <v>334</v>
      </c>
      <c r="C21" s="128" t="s">
        <v>343</v>
      </c>
      <c r="D21" s="134">
        <f>D22+D23</f>
        <v>-1594</v>
      </c>
      <c r="E21" s="134">
        <f>E22+E23</f>
        <v>11523</v>
      </c>
      <c r="F21" s="134">
        <f>F22+F23</f>
        <v>11902</v>
      </c>
    </row>
    <row r="22" spans="1:6" ht="12.75">
      <c r="A22" s="3" t="s">
        <v>344</v>
      </c>
      <c r="B22" s="127" t="s">
        <v>334</v>
      </c>
      <c r="C22" s="128" t="s">
        <v>345</v>
      </c>
      <c r="D22" s="132">
        <v>-520718</v>
      </c>
      <c r="E22" s="132">
        <v>-500902</v>
      </c>
      <c r="F22" s="132">
        <v>-505727</v>
      </c>
    </row>
    <row r="23" spans="1:6" ht="12.75">
      <c r="A23" s="3" t="s">
        <v>346</v>
      </c>
      <c r="B23" s="127" t="s">
        <v>334</v>
      </c>
      <c r="C23" s="128" t="s">
        <v>347</v>
      </c>
      <c r="D23" s="132">
        <v>519124</v>
      </c>
      <c r="E23" s="132">
        <v>512425</v>
      </c>
      <c r="F23" s="132">
        <v>517629</v>
      </c>
    </row>
    <row r="24" spans="1:4" ht="12.75">
      <c r="A24" s="4"/>
      <c r="B24" s="136"/>
      <c r="C24" s="6"/>
      <c r="D24" s="137"/>
    </row>
    <row r="25" spans="1:4" ht="12.75">
      <c r="A25" s="4"/>
      <c r="B25" s="136"/>
      <c r="C25" s="6"/>
      <c r="D25" s="137"/>
    </row>
    <row r="26" spans="1:4" ht="12.75">
      <c r="A26" s="4"/>
      <c r="B26" s="136"/>
      <c r="C26" s="6"/>
      <c r="D26" s="137"/>
    </row>
    <row r="27" spans="1:4" ht="12.75">
      <c r="A27" s="4"/>
      <c r="B27" s="136"/>
      <c r="C27" s="6"/>
      <c r="D27" s="137"/>
    </row>
    <row r="28" spans="1:4" ht="12.75">
      <c r="A28" s="4"/>
      <c r="B28" s="136"/>
      <c r="C28" s="6"/>
      <c r="D28" s="137"/>
    </row>
    <row r="29" spans="1:4" ht="12.75">
      <c r="A29" s="4"/>
      <c r="B29" s="136"/>
      <c r="C29" s="6"/>
      <c r="D29" s="137"/>
    </row>
    <row r="30" spans="1:4" ht="12.75">
      <c r="A30" s="4"/>
      <c r="B30" s="136"/>
      <c r="C30" s="6"/>
      <c r="D30" s="137"/>
    </row>
    <row r="31" spans="1:4" ht="12.75">
      <c r="A31" s="4"/>
      <c r="B31" s="136"/>
      <c r="C31" s="6"/>
      <c r="D31" s="137"/>
    </row>
    <row r="32" spans="1:4" ht="12.75">
      <c r="A32" s="4"/>
      <c r="B32" s="136"/>
      <c r="C32" s="6"/>
      <c r="D32" s="137"/>
    </row>
    <row r="33" spans="1:4" ht="12.75">
      <c r="A33" s="4"/>
      <c r="B33" s="136"/>
      <c r="C33" s="6"/>
      <c r="D33" s="137"/>
    </row>
    <row r="34" spans="2:4" ht="12.75">
      <c r="B34" s="136"/>
      <c r="C34" s="6"/>
      <c r="D34" s="137"/>
    </row>
    <row r="35" spans="2:4" ht="12.75">
      <c r="B35" s="136"/>
      <c r="C35" s="6"/>
      <c r="D35" s="137"/>
    </row>
    <row r="36" spans="2:3" ht="12.75">
      <c r="B36" s="136"/>
      <c r="C36" s="6"/>
    </row>
  </sheetData>
  <sheetProtection/>
  <mergeCells count="2">
    <mergeCell ref="A10:D10"/>
    <mergeCell ref="A12:C12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H57"/>
  <sheetViews>
    <sheetView view="pageBreakPreview" zoomScale="60" zoomScalePageLayoutView="0" workbookViewId="0" topLeftCell="A18">
      <selection activeCell="H6" sqref="H6"/>
    </sheetView>
  </sheetViews>
  <sheetFormatPr defaultColWidth="9.140625" defaultRowHeight="12.75"/>
  <cols>
    <col min="1" max="1" width="48.7109375" style="0" customWidth="1"/>
    <col min="2" max="2" width="6.7109375" style="0" customWidth="1"/>
    <col min="3" max="5" width="12.00390625" style="0" customWidth="1"/>
  </cols>
  <sheetData>
    <row r="1" ht="12.75">
      <c r="D1" t="s">
        <v>1016</v>
      </c>
    </row>
    <row r="2" ht="12.75">
      <c r="D2" t="s">
        <v>1285</v>
      </c>
    </row>
    <row r="3" ht="12.75">
      <c r="D3" t="s">
        <v>623</v>
      </c>
    </row>
    <row r="4" ht="12.75">
      <c r="D4" t="s">
        <v>624</v>
      </c>
    </row>
    <row r="5" ht="12.75">
      <c r="D5" t="s">
        <v>1283</v>
      </c>
    </row>
    <row r="7" ht="12.75">
      <c r="A7" s="9" t="s">
        <v>1018</v>
      </c>
    </row>
    <row r="8" ht="12.75">
      <c r="A8" s="9" t="s">
        <v>114</v>
      </c>
    </row>
    <row r="9" ht="12.75">
      <c r="A9" s="9"/>
    </row>
    <row r="10" spans="1:5" s="10" customFormat="1" ht="67.5" customHeight="1">
      <c r="A10" s="457" t="s">
        <v>640</v>
      </c>
      <c r="B10" s="474" t="s">
        <v>659</v>
      </c>
      <c r="C10" s="457" t="s">
        <v>215</v>
      </c>
      <c r="D10" s="457" t="s">
        <v>216</v>
      </c>
      <c r="E10" s="457" t="s">
        <v>104</v>
      </c>
    </row>
    <row r="11" spans="1:5" s="10" customFormat="1" ht="12.75">
      <c r="A11" s="458"/>
      <c r="B11" s="475"/>
      <c r="C11" s="458"/>
      <c r="D11" s="458"/>
      <c r="E11" s="458"/>
    </row>
    <row r="12" spans="1:5" s="15" customFormat="1" ht="12.75">
      <c r="A12" s="58" t="s">
        <v>660</v>
      </c>
      <c r="B12" s="58"/>
      <c r="C12" s="59">
        <f>C13+C22+C26+C30+C32+C37+C43+C48+C53</f>
        <v>519124.45999999996</v>
      </c>
      <c r="D12" s="59">
        <f>D13+D22+D26+D30+D32+D37+D43+D48+D53</f>
        <v>504725.37</v>
      </c>
      <c r="E12" s="59">
        <f>E13+E22+E26+E30+E32+E37+E43+E48+E53</f>
        <v>509928.86</v>
      </c>
    </row>
    <row r="13" spans="1:5" s="2" customFormat="1" ht="12.75">
      <c r="A13" s="60" t="s">
        <v>642</v>
      </c>
      <c r="B13" s="61" t="s">
        <v>641</v>
      </c>
      <c r="C13" s="62">
        <f>SUM(C14:C21)</f>
        <v>34057.9</v>
      </c>
      <c r="D13" s="62">
        <f>SUM(D14:D21)</f>
        <v>33355.1</v>
      </c>
      <c r="E13" s="62">
        <f>SUM(E14:E21)</f>
        <v>34027.1</v>
      </c>
    </row>
    <row r="14" spans="1:5" ht="36">
      <c r="A14" s="52" t="s">
        <v>662</v>
      </c>
      <c r="B14" s="11" t="s">
        <v>661</v>
      </c>
      <c r="C14" s="12">
        <f>'свод затрат_5'!C44</f>
        <v>1359</v>
      </c>
      <c r="D14" s="12">
        <f>'свод затрат_5'!D44</f>
        <v>1359</v>
      </c>
      <c r="E14" s="12">
        <f>'свод затрат_5'!E44</f>
        <v>1359</v>
      </c>
    </row>
    <row r="15" spans="1:5" ht="36">
      <c r="A15" s="52" t="s">
        <v>663</v>
      </c>
      <c r="B15" s="11" t="s">
        <v>664</v>
      </c>
      <c r="C15" s="12">
        <f>'свод затрат_5'!F44</f>
        <v>1236</v>
      </c>
      <c r="D15" s="12">
        <f>'свод затрат_5'!G44</f>
        <v>1236</v>
      </c>
      <c r="E15" s="12">
        <f>'свод затрат_5'!H44</f>
        <v>1236</v>
      </c>
    </row>
    <row r="16" spans="1:5" ht="12.75">
      <c r="A16" s="52" t="s">
        <v>1213</v>
      </c>
      <c r="B16" s="11" t="s">
        <v>779</v>
      </c>
      <c r="C16" s="12"/>
      <c r="D16" s="12"/>
      <c r="E16" s="12"/>
    </row>
    <row r="17" spans="1:5" ht="25.5">
      <c r="A17" s="3" t="s">
        <v>775</v>
      </c>
      <c r="B17" s="11" t="s">
        <v>686</v>
      </c>
      <c r="C17" s="12">
        <f>'свод затрат_5'!I44</f>
        <v>3123</v>
      </c>
      <c r="D17" s="12">
        <f>'свод затрат_5'!J44</f>
        <v>3239.9</v>
      </c>
      <c r="E17" s="12">
        <f>'свод затрат_5'!K44</f>
        <v>3239.9</v>
      </c>
    </row>
    <row r="18" spans="1:8" ht="12.75">
      <c r="A18" s="240" t="s">
        <v>952</v>
      </c>
      <c r="B18" s="241" t="s">
        <v>25</v>
      </c>
      <c r="C18" s="12">
        <f>'свод затрат_5'!L44</f>
        <v>2000</v>
      </c>
      <c r="D18" s="12">
        <f>'свод затрат_5'!M44</f>
        <v>2000</v>
      </c>
      <c r="E18" s="12">
        <f>'свод затрат_5'!N44</f>
        <v>2000</v>
      </c>
      <c r="F18" s="456"/>
      <c r="G18" s="456"/>
      <c r="H18" s="456"/>
    </row>
    <row r="19" spans="1:5" ht="25.5">
      <c r="A19" s="3" t="s">
        <v>776</v>
      </c>
      <c r="B19" s="11" t="s">
        <v>26</v>
      </c>
      <c r="C19" s="12">
        <f>'свод затрат_5'!O44</f>
        <v>3450</v>
      </c>
      <c r="D19" s="12">
        <f>'свод затрат_5'!P44</f>
        <v>3450</v>
      </c>
      <c r="E19" s="12">
        <f>'свод затрат_5'!Q44</f>
        <v>3450</v>
      </c>
    </row>
    <row r="20" spans="1:5" ht="12.75">
      <c r="A20" s="3" t="s">
        <v>777</v>
      </c>
      <c r="B20" s="11" t="s">
        <v>687</v>
      </c>
      <c r="C20" s="12">
        <f>'свод затрат_5'!R44</f>
        <v>1000</v>
      </c>
      <c r="D20" s="12">
        <f>'свод затрат_5'!S44</f>
        <v>850</v>
      </c>
      <c r="E20" s="12">
        <f>'свод затрат_5'!T44</f>
        <v>950</v>
      </c>
    </row>
    <row r="21" spans="1:8" ht="12.75">
      <c r="A21" s="3" t="s">
        <v>778</v>
      </c>
      <c r="B21" s="11" t="s">
        <v>25</v>
      </c>
      <c r="C21" s="12">
        <f>'свод затрат_5'!U44+'свод затрат_5'!X44+'свод затрат_5'!AA44</f>
        <v>21889.9</v>
      </c>
      <c r="D21" s="12">
        <f>'свод затрат_5'!V44+'свод затрат_5'!Y44+'свод затрат_5'!AB44</f>
        <v>21220.2</v>
      </c>
      <c r="E21" s="12">
        <f>'свод затрат_5'!W44+'свод затрат_5'!Z44+'свод затрат_5'!AC44</f>
        <v>21792.2</v>
      </c>
      <c r="F21" s="456">
        <f>C18+C21</f>
        <v>23889.9</v>
      </c>
      <c r="G21" s="456">
        <f>D18+D21</f>
        <v>23220.2</v>
      </c>
      <c r="H21" s="456">
        <f>E18+E21</f>
        <v>23792.2</v>
      </c>
    </row>
    <row r="22" spans="1:5" s="2" customFormat="1" ht="25.5">
      <c r="A22" s="60" t="s">
        <v>644</v>
      </c>
      <c r="B22" s="61" t="s">
        <v>643</v>
      </c>
      <c r="C22" s="62">
        <f>C23+C24+C25</f>
        <v>2571</v>
      </c>
      <c r="D22" s="62">
        <f>D23+D24+D25</f>
        <v>2172</v>
      </c>
      <c r="E22" s="62">
        <f>E23+E24+E25</f>
        <v>2168</v>
      </c>
    </row>
    <row r="23" spans="1:5" ht="12.75">
      <c r="A23" s="3" t="s">
        <v>787</v>
      </c>
      <c r="B23" s="11" t="s">
        <v>688</v>
      </c>
      <c r="C23" s="12">
        <f>'свод затрат_5'!AJ44</f>
        <v>1821</v>
      </c>
      <c r="D23" s="12">
        <f>'свод затрат_5'!AK44</f>
        <v>1422</v>
      </c>
      <c r="E23" s="12">
        <f>'свод затрат_5'!AL44</f>
        <v>1418</v>
      </c>
    </row>
    <row r="24" spans="1:5" ht="12.75">
      <c r="A24" s="3" t="s">
        <v>0</v>
      </c>
      <c r="B24" s="11" t="s">
        <v>688</v>
      </c>
      <c r="C24" s="12">
        <f>'свод затрат_5'!AD44</f>
        <v>250</v>
      </c>
      <c r="D24" s="12">
        <f>'свод затрат_5'!AE44</f>
        <v>250</v>
      </c>
      <c r="E24" s="12">
        <f>'свод затрат_5'!AF44</f>
        <v>250</v>
      </c>
    </row>
    <row r="25" spans="1:5" ht="12.75">
      <c r="A25" s="5" t="s">
        <v>955</v>
      </c>
      <c r="B25" s="16" t="s">
        <v>954</v>
      </c>
      <c r="C25" s="12">
        <f>'свод затрат_5'!AG44</f>
        <v>500</v>
      </c>
      <c r="D25" s="12">
        <f>'свод затрат_5'!AH44</f>
        <v>500</v>
      </c>
      <c r="E25" s="12">
        <f>'свод затрат_5'!AI44</f>
        <v>500</v>
      </c>
    </row>
    <row r="26" spans="1:5" s="2" customFormat="1" ht="12.75">
      <c r="A26" s="60" t="s">
        <v>646</v>
      </c>
      <c r="B26" s="61" t="s">
        <v>645</v>
      </c>
      <c r="C26" s="62">
        <f>SUM(C27:C29)</f>
        <v>35809.8</v>
      </c>
      <c r="D26" s="62">
        <f>SUM(D27:D29)</f>
        <v>44096</v>
      </c>
      <c r="E26" s="62">
        <f>SUM(E27:E29)</f>
        <v>45196</v>
      </c>
    </row>
    <row r="27" spans="1:5" ht="12.75">
      <c r="A27" s="3" t="s">
        <v>827</v>
      </c>
      <c r="B27" s="13" t="s">
        <v>689</v>
      </c>
      <c r="C27" s="12">
        <f>'свод затрат_5'!AM44+'свод затрат_5'!AP44+'свод затрат_5'!AS44</f>
        <v>26109</v>
      </c>
      <c r="D27" s="12">
        <f>'свод затрат_5'!AN44+'свод затрат_5'!AQ44+'свод затрат_5'!AT44</f>
        <v>31096</v>
      </c>
      <c r="E27" s="12">
        <f>'свод затрат_5'!AO44+'свод затрат_5'!AR44+'свод затрат_5'!AU44</f>
        <v>31196</v>
      </c>
    </row>
    <row r="28" spans="1:5" ht="12.75">
      <c r="A28" s="5" t="s">
        <v>782</v>
      </c>
      <c r="B28" s="13" t="s">
        <v>784</v>
      </c>
      <c r="C28" s="12">
        <f>'свод затрат_5'!AV44</f>
        <v>200.8</v>
      </c>
      <c r="D28" s="12"/>
      <c r="E28" s="12"/>
    </row>
    <row r="29" spans="1:5" ht="12.75">
      <c r="A29" s="3" t="s">
        <v>828</v>
      </c>
      <c r="B29" s="13" t="s">
        <v>27</v>
      </c>
      <c r="C29" s="12">
        <f>'свод затрат_5'!AY44</f>
        <v>9500</v>
      </c>
      <c r="D29" s="12">
        <f>'свод затрат_5'!AZ44</f>
        <v>13000</v>
      </c>
      <c r="E29" s="12">
        <f>'свод затрат_5'!BA44</f>
        <v>14000</v>
      </c>
    </row>
    <row r="30" spans="1:5" s="2" customFormat="1" ht="12.75">
      <c r="A30" s="60" t="s">
        <v>648</v>
      </c>
      <c r="B30" s="61" t="s">
        <v>647</v>
      </c>
      <c r="C30" s="62">
        <f>C31</f>
        <v>13692.7</v>
      </c>
      <c r="D30" s="62">
        <f>D31</f>
        <v>10500</v>
      </c>
      <c r="E30" s="62">
        <f>E31</f>
        <v>14000</v>
      </c>
    </row>
    <row r="31" spans="1:5" ht="25.5">
      <c r="A31" s="3" t="s">
        <v>829</v>
      </c>
      <c r="B31" s="13" t="s">
        <v>28</v>
      </c>
      <c r="C31" s="12">
        <f>'свод затрат_5'!BB44+'свод затрат_5'!BE44</f>
        <v>13692.7</v>
      </c>
      <c r="D31" s="12">
        <f>'свод затрат_5'!BC44+'свод затрат_5'!BF44</f>
        <v>10500</v>
      </c>
      <c r="E31" s="12">
        <f>'свод затрат_5'!BD44+'свод затрат_5'!BG44</f>
        <v>14000</v>
      </c>
    </row>
    <row r="32" spans="1:5" s="2" customFormat="1" ht="12.75">
      <c r="A32" s="60" t="s">
        <v>650</v>
      </c>
      <c r="B32" s="61" t="s">
        <v>649</v>
      </c>
      <c r="C32" s="65">
        <f>SUM(C33:C36)</f>
        <v>243549.56</v>
      </c>
      <c r="D32" s="65">
        <f>SUM(D33:D36)</f>
        <v>245352.07</v>
      </c>
      <c r="E32" s="65">
        <f>SUM(E33:E36)</f>
        <v>248060.56</v>
      </c>
    </row>
    <row r="33" spans="1:5" ht="12.75">
      <c r="A33" s="3" t="s">
        <v>957</v>
      </c>
      <c r="B33" s="11" t="s">
        <v>852</v>
      </c>
      <c r="C33" s="14">
        <f>'свод затрат_5'!BH44</f>
        <v>14548</v>
      </c>
      <c r="D33" s="14">
        <f>'свод затрат_5'!BI44</f>
        <v>16133.51</v>
      </c>
      <c r="E33" s="14">
        <f>'свод затрат_5'!BJ44</f>
        <v>16979</v>
      </c>
    </row>
    <row r="34" spans="1:5" ht="12.75">
      <c r="A34" s="3" t="s">
        <v>671</v>
      </c>
      <c r="B34" s="11" t="s">
        <v>690</v>
      </c>
      <c r="C34" s="14">
        <f>'свод затрат_5'!BK44+'свод затрат_5'!BN44+'свод затрат_5'!BQ44+'свод затрат_5'!BT44+'свод затрат_5'!BW44</f>
        <v>220040.56</v>
      </c>
      <c r="D34" s="14">
        <f>'свод затрат_5'!BL44+'свод затрат_5'!BO44+'свод затрат_5'!BR44+'свод затрат_5'!BU44+'свод затрат_5'!BX44</f>
        <v>222348.56</v>
      </c>
      <c r="E34" s="14">
        <f>'свод затрат_5'!BM44+'свод затрат_5'!BP44+'свод затрат_5'!BS44+'свод затрат_5'!BV44+'свод затрат_5'!BY44</f>
        <v>224211.56</v>
      </c>
    </row>
    <row r="35" spans="1:5" ht="12.75">
      <c r="A35" s="3" t="s">
        <v>830</v>
      </c>
      <c r="B35" s="11" t="s">
        <v>831</v>
      </c>
      <c r="C35" s="14">
        <f>'свод затрат_5'!BZ44+'свод затрат_5'!CC44</f>
        <v>1747</v>
      </c>
      <c r="D35" s="14">
        <f>'свод затрат_5'!CA44+'свод затрат_5'!CD44</f>
        <v>1752</v>
      </c>
      <c r="E35" s="14">
        <f>'свод затрат_5'!CB44+'свод затрат_5'!CE44</f>
        <v>1752</v>
      </c>
    </row>
    <row r="36" spans="1:5" ht="12.75">
      <c r="A36" s="3" t="s">
        <v>834</v>
      </c>
      <c r="B36" s="11" t="s">
        <v>691</v>
      </c>
      <c r="C36" s="14">
        <f>'свод затрат_5'!CF44+'свод затрат_5'!CI44+'свод затрат_5'!CL44</f>
        <v>7214</v>
      </c>
      <c r="D36" s="14">
        <f>'свод затрат_5'!CG44+'свод затрат_5'!CJ44</f>
        <v>5118</v>
      </c>
      <c r="E36" s="14">
        <f>'свод затрат_5'!CH44+'свод затрат_5'!CK44</f>
        <v>5118</v>
      </c>
    </row>
    <row r="37" spans="1:5" s="2" customFormat="1" ht="25.5">
      <c r="A37" s="60" t="s">
        <v>652</v>
      </c>
      <c r="B37" s="61" t="s">
        <v>651</v>
      </c>
      <c r="C37" s="65">
        <f>SUM(C38:C42)</f>
        <v>36036</v>
      </c>
      <c r="D37" s="65">
        <f>SUM(D38:D42)</f>
        <v>35866</v>
      </c>
      <c r="E37" s="65">
        <f>SUM(E38:E42)</f>
        <v>35926</v>
      </c>
    </row>
    <row r="38" spans="1:5" ht="12.75">
      <c r="A38" s="3" t="s">
        <v>835</v>
      </c>
      <c r="B38" s="11" t="s">
        <v>692</v>
      </c>
      <c r="C38" s="14">
        <f>'свод затрат_5'!CO44+'свод затрат_5'!CR44+'свод затрат_5'!CU44+'свод затрат_5'!CX44</f>
        <v>31248</v>
      </c>
      <c r="D38" s="14">
        <f>'свод затрат_5'!CP44+'свод затрат_5'!CS44+'свод затрат_5'!CV44+'свод затрат_5'!CY44</f>
        <v>31248</v>
      </c>
      <c r="E38" s="14">
        <f>'свод затрат_5'!CQ44+'свод затрат_5'!CT44+'свод затрат_5'!CW44+'свод затрат_5'!CZ44</f>
        <v>31248</v>
      </c>
    </row>
    <row r="39" spans="1:5" ht="12.75">
      <c r="A39" s="3" t="s">
        <v>836</v>
      </c>
      <c r="B39" s="11" t="s">
        <v>693</v>
      </c>
      <c r="C39" s="14">
        <f>'свод затрат_5'!DA44</f>
        <v>252</v>
      </c>
      <c r="D39" s="14">
        <f>'свод затрат_5'!DB44</f>
        <v>252</v>
      </c>
      <c r="E39" s="14">
        <f>'свод затрат_5'!DC44</f>
        <v>252</v>
      </c>
    </row>
    <row r="40" spans="1:5" ht="12.75">
      <c r="A40" s="3" t="s">
        <v>674</v>
      </c>
      <c r="B40" s="11" t="s">
        <v>694</v>
      </c>
      <c r="C40" s="14">
        <f>'свод затрат_5'!DD44</f>
        <v>815</v>
      </c>
      <c r="D40" s="14">
        <f>'свод затрат_5'!DE44</f>
        <v>815</v>
      </c>
      <c r="E40" s="14">
        <f>'свод затрат_5'!DF44</f>
        <v>815</v>
      </c>
    </row>
    <row r="41" spans="1:5" ht="12.75">
      <c r="A41" s="3" t="s">
        <v>675</v>
      </c>
      <c r="B41" s="11" t="s">
        <v>695</v>
      </c>
      <c r="C41" s="14">
        <f>'свод затрат_5'!DG44</f>
        <v>645</v>
      </c>
      <c r="D41" s="14">
        <f>'свод затрат_5'!DH44</f>
        <v>695</v>
      </c>
      <c r="E41" s="14">
        <f>'свод затрат_5'!DI44</f>
        <v>755</v>
      </c>
    </row>
    <row r="42" spans="1:5" ht="25.5">
      <c r="A42" s="3" t="s">
        <v>837</v>
      </c>
      <c r="B42" s="11" t="s">
        <v>696</v>
      </c>
      <c r="C42" s="75">
        <f>'свод затрат_5'!DJ44+'свод затрат_5'!DM44+'свод затрат_5'!DP44</f>
        <v>3076</v>
      </c>
      <c r="D42" s="75">
        <f>'свод затрат_5'!DK44+'свод затрат_5'!DN44+'свод затрат_5'!DQ44</f>
        <v>2856</v>
      </c>
      <c r="E42" s="75">
        <f>'свод затрат_5'!DL44+'свод затрат_5'!DO44+'свод затрат_5'!DR44</f>
        <v>2856</v>
      </c>
    </row>
    <row r="43" spans="1:5" s="2" customFormat="1" ht="12.75">
      <c r="A43" s="60" t="s">
        <v>654</v>
      </c>
      <c r="B43" s="61" t="s">
        <v>653</v>
      </c>
      <c r="C43" s="65">
        <f>SUM(C44:C47)</f>
        <v>97741.3</v>
      </c>
      <c r="D43" s="65">
        <f>SUM(D44:D47)</f>
        <v>93247.5</v>
      </c>
      <c r="E43" s="65">
        <f>SUM(E44:E47)</f>
        <v>96565.5</v>
      </c>
    </row>
    <row r="44" spans="1:5" ht="12.75">
      <c r="A44" s="3" t="s">
        <v>838</v>
      </c>
      <c r="B44" s="11" t="s">
        <v>697</v>
      </c>
      <c r="C44" s="75">
        <f>'свод затрат_5'!DS44+'свод затрат_5'!DV44+'свод затрат_5'!DY44+'свод затрат_5'!EB44</f>
        <v>70648.3</v>
      </c>
      <c r="D44" s="75">
        <f>'свод затрат_5'!DT44+'свод затрат_5'!DW44+'свод затрат_5'!DZ44+'свод затрат_5'!EC44</f>
        <v>66626.5</v>
      </c>
      <c r="E44" s="75">
        <f>'свод затрат_5'!DU44+'свод затрат_5'!DX44+'свод затрат_5'!EA44+'свод затрат_5'!ED44</f>
        <v>70472.5</v>
      </c>
    </row>
    <row r="45" spans="1:5" ht="12.75">
      <c r="A45" s="3" t="s">
        <v>1</v>
      </c>
      <c r="B45" s="11" t="s">
        <v>698</v>
      </c>
      <c r="C45" s="14">
        <f>'свод затрат_5'!EE44</f>
        <v>7704</v>
      </c>
      <c r="D45" s="14">
        <f>'свод затрат_5'!EF44</f>
        <v>8127</v>
      </c>
      <c r="E45" s="14">
        <f>'свод затрат_5'!EG44</f>
        <v>9799</v>
      </c>
    </row>
    <row r="46" spans="1:5" s="20" customFormat="1" ht="12.75">
      <c r="A46" s="51" t="s">
        <v>839</v>
      </c>
      <c r="B46" s="13" t="s">
        <v>781</v>
      </c>
      <c r="C46" s="18">
        <f>'свод затрат_5'!EH44+'свод затрат_5'!EK44+'свод затрат_5'!EN44+'свод затрат_5'!EQ44+'свод затрат_5'!ET44+'свод затрат_5'!EW44+'свод затрат_5'!EZ44+'свод затрат_5'!FC44</f>
        <v>14234</v>
      </c>
      <c r="D46" s="18">
        <f>'свод затрат_5'!EI44+'свод затрат_5'!EL44+'свод затрат_5'!EO44+'свод затрат_5'!ER44+'свод затрат_5'!EU44+'свод затрат_5'!EX44+'свод затрат_5'!FA44+'свод затрат_5'!FD44</f>
        <v>14139</v>
      </c>
      <c r="E46" s="18">
        <f>'свод затрат_5'!EJ44+'свод затрат_5'!EM44+'свод затрат_5'!EP44+'свод затрат_5'!ES44+'свод затрат_5'!EV44+'свод затрат_5'!EY44+'свод затрат_5'!FB44+'свод затрат_5'!FE44</f>
        <v>14139</v>
      </c>
    </row>
    <row r="47" spans="1:5" s="20" customFormat="1" ht="12.75">
      <c r="A47" s="51" t="s">
        <v>721</v>
      </c>
      <c r="B47" s="13" t="s">
        <v>780</v>
      </c>
      <c r="C47" s="18">
        <f>'свод затрат_5'!FI44+'свод затрат_5'!FF44</f>
        <v>5155</v>
      </c>
      <c r="D47" s="18">
        <f>'свод затрат_5'!FJ44+'свод затрат_5'!FG44</f>
        <v>4355</v>
      </c>
      <c r="E47" s="18">
        <f>'свод затрат_5'!FK44+'свод затрат_5'!FH44</f>
        <v>2155</v>
      </c>
    </row>
    <row r="48" spans="1:5" s="2" customFormat="1" ht="12.75">
      <c r="A48" s="60" t="s">
        <v>656</v>
      </c>
      <c r="B48" s="61" t="s">
        <v>655</v>
      </c>
      <c r="C48" s="65">
        <f>SUM(C49:C52)</f>
        <v>25039.600000000002</v>
      </c>
      <c r="D48" s="65">
        <f>SUM(D49:D52)</f>
        <v>13001.1</v>
      </c>
      <c r="E48" s="65">
        <f>SUM(E49:E52)</f>
        <v>6356.1</v>
      </c>
    </row>
    <row r="49" spans="1:5" s="8" customFormat="1" ht="12.75">
      <c r="A49" s="5" t="s">
        <v>850</v>
      </c>
      <c r="B49" s="16" t="s">
        <v>849</v>
      </c>
      <c r="C49" s="17">
        <f>'свод затрат_5'!FL44</f>
        <v>500</v>
      </c>
      <c r="D49" s="17">
        <f>'свод затрат_5'!FM44</f>
        <v>500</v>
      </c>
      <c r="E49" s="17">
        <f>'свод затрат_5'!FN44</f>
        <v>500</v>
      </c>
    </row>
    <row r="50" spans="1:5" s="8" customFormat="1" ht="12.75">
      <c r="A50" s="5" t="s">
        <v>840</v>
      </c>
      <c r="B50" s="16" t="s">
        <v>699</v>
      </c>
      <c r="C50" s="17">
        <f>'свод затрат_5'!FO44+'свод затрат_5'!FR44+'свод затрат_5'!FU44+'свод затрат_5'!FX44+'свод затрат_5'!GA44+'свод затрат_5'!GG44+'свод затрат_5'!GJ44</f>
        <v>21601.2</v>
      </c>
      <c r="D50" s="17">
        <f>'свод затрат_5'!FP44+'свод затрат_5'!FS44+'свод затрат_5'!FV44+'свод затрат_5'!FY44+'свод затрат_5'!GB44+'свод затрат_5'!GH44+'свод затрат_5'!GK44</f>
        <v>12420.7</v>
      </c>
      <c r="E50" s="17">
        <f>'свод затрат_5'!FQ44+'свод затрат_5'!FT44+'свод затрат_5'!FW44+'свод затрат_5'!FZ44+'свод затрат_5'!GC44+'свод затрат_5'!GI44+'свод затрат_5'!GL44</f>
        <v>5780</v>
      </c>
    </row>
    <row r="51" spans="1:5" s="8" customFormat="1" ht="15.75" customHeight="1">
      <c r="A51" s="5" t="s">
        <v>1008</v>
      </c>
      <c r="B51" s="16" t="s">
        <v>318</v>
      </c>
      <c r="C51" s="17">
        <f>'свод затрат_5'!GD44</f>
        <v>2938.4</v>
      </c>
      <c r="D51" s="17">
        <f>'свод затрат_5'!GE44</f>
        <v>80.4</v>
      </c>
      <c r="E51" s="17">
        <f>'свод затрат_5'!GF44</f>
        <v>76.1</v>
      </c>
    </row>
    <row r="52" spans="1:5" s="8" customFormat="1" ht="17.25" customHeight="1">
      <c r="A52" s="5" t="s">
        <v>138</v>
      </c>
      <c r="B52" s="16" t="s">
        <v>139</v>
      </c>
      <c r="C52" s="17"/>
      <c r="D52" s="17"/>
      <c r="E52" s="17"/>
    </row>
    <row r="53" spans="1:5" s="2" customFormat="1" ht="12.75">
      <c r="A53" s="60" t="s">
        <v>658</v>
      </c>
      <c r="B53" s="61" t="s">
        <v>657</v>
      </c>
      <c r="C53" s="65">
        <f>C54+C57+C55+C56</f>
        <v>30626.6</v>
      </c>
      <c r="D53" s="65">
        <f>D54+D57+D55+D56</f>
        <v>27135.6</v>
      </c>
      <c r="E53" s="65">
        <f>E54+E57+E55+E56</f>
        <v>27629.6</v>
      </c>
    </row>
    <row r="54" spans="1:5" s="8" customFormat="1" ht="12.75">
      <c r="A54" s="5" t="s">
        <v>684</v>
      </c>
      <c r="B54" s="16" t="s">
        <v>700</v>
      </c>
      <c r="C54" s="17">
        <f>'свод затрат_5'!GM44+'свод затрат_5'!GP44</f>
        <v>28468</v>
      </c>
      <c r="D54" s="17">
        <f>'свод затрат_5'!GN44+'свод затрат_5'!GQ44</f>
        <v>24977</v>
      </c>
      <c r="E54" s="17">
        <f>'свод затрат_5'!GO44+'свод затрат_5'!GR44</f>
        <v>25471</v>
      </c>
    </row>
    <row r="55" spans="1:5" s="8" customFormat="1" ht="12.75">
      <c r="A55" s="5" t="s">
        <v>631</v>
      </c>
      <c r="B55" s="16" t="s">
        <v>842</v>
      </c>
      <c r="C55" s="17">
        <f>'свод затрат_5'!GV44</f>
        <v>2158.6</v>
      </c>
      <c r="D55" s="17">
        <f>'свод затрат_5'!GW44</f>
        <v>2158.6</v>
      </c>
      <c r="E55" s="17">
        <f>'свод затрат_5'!GX44</f>
        <v>2158.6</v>
      </c>
    </row>
    <row r="56" spans="1:5" s="8" customFormat="1" ht="25.5" hidden="1">
      <c r="A56" s="5" t="s">
        <v>729</v>
      </c>
      <c r="B56" s="16" t="s">
        <v>728</v>
      </c>
      <c r="C56" s="17"/>
      <c r="D56" s="17"/>
      <c r="E56" s="17"/>
    </row>
    <row r="57" spans="1:5" s="8" customFormat="1" ht="12.75">
      <c r="A57" s="5" t="s">
        <v>841</v>
      </c>
      <c r="B57" s="16" t="s">
        <v>842</v>
      </c>
      <c r="C57" s="17">
        <f>+'свод затрат_5'!GS44</f>
        <v>0</v>
      </c>
      <c r="D57" s="17">
        <f>+'свод затрат_5'!GT44</f>
        <v>0</v>
      </c>
      <c r="E57" s="17">
        <f>+'свод затрат_5'!GU44</f>
        <v>0</v>
      </c>
    </row>
  </sheetData>
  <sheetProtection/>
  <mergeCells count="5">
    <mergeCell ref="E10:E11"/>
    <mergeCell ref="A10:A11"/>
    <mergeCell ref="B10:B11"/>
    <mergeCell ref="C10:C11"/>
    <mergeCell ref="D10:D11"/>
  </mergeCells>
  <printOptions/>
  <pageMargins left="0.7874015748031497" right="0.2755905511811024" top="0.984251968503937" bottom="0.2755905511811024" header="0.8267716535433072" footer="0.31496062992125984"/>
  <pageSetup fitToHeight="2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48"/>
  <sheetViews>
    <sheetView view="pageBreakPreview" zoomScale="60" zoomScalePageLayoutView="0" workbookViewId="0" topLeftCell="A1">
      <pane xSplit="2" ySplit="12" topLeftCell="C2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6" sqref="G6"/>
    </sheetView>
  </sheetViews>
  <sheetFormatPr defaultColWidth="9.140625" defaultRowHeight="12.75"/>
  <cols>
    <col min="1" max="1" width="43.57421875" style="0" customWidth="1"/>
    <col min="2" max="2" width="6.421875" style="0" customWidth="1"/>
    <col min="3" max="5" width="10.8515625" style="0" bestFit="1" customWidth="1"/>
  </cols>
  <sheetData>
    <row r="1" ht="12.75">
      <c r="B1" t="s">
        <v>1017</v>
      </c>
    </row>
    <row r="2" ht="12.75">
      <c r="B2" t="s">
        <v>1284</v>
      </c>
    </row>
    <row r="3" ht="12.75">
      <c r="B3" t="s">
        <v>623</v>
      </c>
    </row>
    <row r="4" ht="12.75">
      <c r="B4" t="s">
        <v>624</v>
      </c>
    </row>
    <row r="5" ht="12.75">
      <c r="B5" t="s">
        <v>1283</v>
      </c>
    </row>
    <row r="7" ht="12.75">
      <c r="A7" s="9" t="s">
        <v>116</v>
      </c>
    </row>
    <row r="8" ht="12.75">
      <c r="A8" s="9" t="s">
        <v>1142</v>
      </c>
    </row>
    <row r="9" ht="12.75">
      <c r="A9" s="9" t="s">
        <v>1141</v>
      </c>
    </row>
    <row r="10" spans="1:5" ht="12.75">
      <c r="A10" s="9"/>
      <c r="E10" t="s">
        <v>317</v>
      </c>
    </row>
    <row r="11" spans="1:5" s="10" customFormat="1" ht="27.75" customHeight="1">
      <c r="A11" s="466" t="s">
        <v>843</v>
      </c>
      <c r="B11" s="476" t="s">
        <v>1215</v>
      </c>
      <c r="C11" s="457" t="s">
        <v>215</v>
      </c>
      <c r="D11" s="457" t="s">
        <v>216</v>
      </c>
      <c r="E11" s="457" t="s">
        <v>104</v>
      </c>
    </row>
    <row r="12" spans="1:5" s="10" customFormat="1" ht="12.75">
      <c r="A12" s="466"/>
      <c r="B12" s="476"/>
      <c r="C12" s="458"/>
      <c r="D12" s="458"/>
      <c r="E12" s="458"/>
    </row>
    <row r="13" spans="1:5" s="15" customFormat="1" ht="12.75">
      <c r="A13" s="63" t="s">
        <v>660</v>
      </c>
      <c r="B13" s="63"/>
      <c r="C13" s="64">
        <f>C14+C18+C25+C28+C31+C35+C39+C40</f>
        <v>519124.46</v>
      </c>
      <c r="D13" s="64">
        <f>D14+D18+D25+D28+D31+D35+D39+D40</f>
        <v>504725.37</v>
      </c>
      <c r="E13" s="64">
        <f>E14+E18+E25+E28+E31+E35+E39+E40</f>
        <v>509928.86</v>
      </c>
    </row>
    <row r="14" spans="1:5" s="2" customFormat="1" ht="12.75">
      <c r="A14" s="60" t="s">
        <v>702</v>
      </c>
      <c r="B14" s="61" t="s">
        <v>701</v>
      </c>
      <c r="C14" s="62">
        <f>'свод затрат_5'!GY10</f>
        <v>292374.86000000004</v>
      </c>
      <c r="D14" s="62">
        <f>'свод затрат_5'!GZ10</f>
        <v>301175.47000000003</v>
      </c>
      <c r="E14" s="62">
        <f>'свод затрат_5'!HA10</f>
        <v>301175.96</v>
      </c>
    </row>
    <row r="15" spans="1:8" s="8" customFormat="1" ht="12.75">
      <c r="A15" s="5" t="s">
        <v>704</v>
      </c>
      <c r="B15" s="16" t="s">
        <v>703</v>
      </c>
      <c r="C15" s="62">
        <f>'свод затрат_5'!GY11</f>
        <v>230477.8</v>
      </c>
      <c r="D15" s="62">
        <f>'свод затрат_5'!GZ11</f>
        <v>237380.71000000002</v>
      </c>
      <c r="E15" s="62">
        <f>'свод затрат_5'!HA11</f>
        <v>237381.2</v>
      </c>
      <c r="F15" s="218"/>
      <c r="G15" s="218"/>
      <c r="H15" s="146"/>
    </row>
    <row r="16" spans="1:5" s="8" customFormat="1" ht="12.75">
      <c r="A16" s="5" t="s">
        <v>706</v>
      </c>
      <c r="B16" s="19" t="s">
        <v>705</v>
      </c>
      <c r="C16" s="62">
        <f>'свод затрат_5'!GY12</f>
        <v>1814</v>
      </c>
      <c r="D16" s="62">
        <f>'свод затрат_5'!GZ12</f>
        <v>1814</v>
      </c>
      <c r="E16" s="62">
        <f>'свод затрат_5'!HA12</f>
        <v>1814</v>
      </c>
    </row>
    <row r="17" spans="1:5" s="8" customFormat="1" ht="12.75">
      <c r="A17" s="5" t="s">
        <v>708</v>
      </c>
      <c r="B17" s="19" t="s">
        <v>707</v>
      </c>
      <c r="C17" s="62">
        <f>'свод затрат_5'!GY13</f>
        <v>60083.06</v>
      </c>
      <c r="D17" s="62">
        <f>'свод затрат_5'!GZ13</f>
        <v>61980.76</v>
      </c>
      <c r="E17" s="62">
        <f>'свод затрат_5'!HA13</f>
        <v>61980.76</v>
      </c>
    </row>
    <row r="18" spans="1:5" s="2" customFormat="1" ht="12.75">
      <c r="A18" s="60" t="s">
        <v>710</v>
      </c>
      <c r="B18" s="61" t="s">
        <v>709</v>
      </c>
      <c r="C18" s="62">
        <f>'свод затрат_5'!GY14</f>
        <v>74549.5</v>
      </c>
      <c r="D18" s="62">
        <f>'свод затрат_5'!GZ14</f>
        <v>62489.5</v>
      </c>
      <c r="E18" s="62">
        <f>'свод затрат_5'!HA14</f>
        <v>67080.5</v>
      </c>
    </row>
    <row r="19" spans="1:5" s="8" customFormat="1" ht="12.75">
      <c r="A19" s="5" t="s">
        <v>712</v>
      </c>
      <c r="B19" s="16" t="s">
        <v>711</v>
      </c>
      <c r="C19" s="62">
        <f>'свод затрат_5'!GY15</f>
        <v>2486</v>
      </c>
      <c r="D19" s="62">
        <f>'свод затрат_5'!GZ15</f>
        <v>2418</v>
      </c>
      <c r="E19" s="62">
        <f>'свод затрат_5'!HA15</f>
        <v>2593</v>
      </c>
    </row>
    <row r="20" spans="1:5" s="8" customFormat="1" ht="12.75">
      <c r="A20" s="5" t="s">
        <v>714</v>
      </c>
      <c r="B20" s="16" t="s">
        <v>713</v>
      </c>
      <c r="C20" s="62">
        <f>'свод затрат_5'!GY16</f>
        <v>732</v>
      </c>
      <c r="D20" s="62">
        <f>'свод затрат_5'!GZ16</f>
        <v>803</v>
      </c>
      <c r="E20" s="62">
        <f>'свод затрат_5'!HA16</f>
        <v>1114</v>
      </c>
    </row>
    <row r="21" spans="1:5" s="8" customFormat="1" ht="12.75">
      <c r="A21" s="5" t="s">
        <v>716</v>
      </c>
      <c r="B21" s="16" t="s">
        <v>715</v>
      </c>
      <c r="C21" s="62">
        <f>'свод затрат_5'!GY17</f>
        <v>20848</v>
      </c>
      <c r="D21" s="62">
        <f>'свод затрат_5'!GZ17</f>
        <v>22392</v>
      </c>
      <c r="E21" s="62">
        <f>'свод затрат_5'!HA17</f>
        <v>22190</v>
      </c>
    </row>
    <row r="22" spans="1:5" s="8" customFormat="1" ht="12.75">
      <c r="A22" s="5" t="s">
        <v>718</v>
      </c>
      <c r="B22" s="16" t="s">
        <v>717</v>
      </c>
      <c r="C22" s="62">
        <f>'свод затрат_5'!GY18</f>
        <v>349</v>
      </c>
      <c r="D22" s="62">
        <f>'свод затрат_5'!GZ18</f>
        <v>327</v>
      </c>
      <c r="E22" s="62">
        <f>'свод затрат_5'!HA18</f>
        <v>325</v>
      </c>
    </row>
    <row r="23" spans="1:5" s="8" customFormat="1" ht="12.75">
      <c r="A23" s="5" t="s">
        <v>723</v>
      </c>
      <c r="B23" s="16" t="s">
        <v>719</v>
      </c>
      <c r="C23" s="62">
        <f>'свод затрат_5'!GY19</f>
        <v>36346</v>
      </c>
      <c r="D23" s="62">
        <f>'свод затрат_5'!GZ19</f>
        <v>22884</v>
      </c>
      <c r="E23" s="62">
        <f>'свод затрат_5'!HA19</f>
        <v>26524</v>
      </c>
    </row>
    <row r="24" spans="1:5" s="8" customFormat="1" ht="12.75">
      <c r="A24" s="5" t="s">
        <v>725</v>
      </c>
      <c r="B24" s="16" t="s">
        <v>724</v>
      </c>
      <c r="C24" s="62">
        <f>'свод затрат_5'!GY20</f>
        <v>13788.5</v>
      </c>
      <c r="D24" s="62">
        <f>'свод затрат_5'!GZ20</f>
        <v>13665.5</v>
      </c>
      <c r="E24" s="62">
        <f>'свод затрат_5'!HA20</f>
        <v>14334.5</v>
      </c>
    </row>
    <row r="25" spans="1:5" s="2" customFormat="1" ht="12.75">
      <c r="A25" s="60" t="s">
        <v>727</v>
      </c>
      <c r="B25" s="61" t="s">
        <v>726</v>
      </c>
      <c r="C25" s="62">
        <f>'свод затрат_5'!GY21</f>
        <v>3450</v>
      </c>
      <c r="D25" s="62">
        <f>'свод затрат_5'!GZ21</f>
        <v>3450</v>
      </c>
      <c r="E25" s="62">
        <f>'свод затрат_5'!HA21</f>
        <v>3450</v>
      </c>
    </row>
    <row r="26" spans="1:5" s="8" customFormat="1" ht="25.5">
      <c r="A26" s="5" t="s">
        <v>731</v>
      </c>
      <c r="B26" s="16" t="s">
        <v>730</v>
      </c>
      <c r="C26" s="62">
        <f>'свод затрат_5'!GY22</f>
        <v>3450</v>
      </c>
      <c r="D26" s="62">
        <f>'свод затрат_5'!GZ22</f>
        <v>3450</v>
      </c>
      <c r="E26" s="62">
        <f>'свод затрат_5'!HA22</f>
        <v>3450</v>
      </c>
    </row>
    <row r="27" spans="1:5" s="8" customFormat="1" ht="12.75">
      <c r="A27" s="5"/>
      <c r="B27" s="16"/>
      <c r="C27" s="62">
        <f>'свод затрат_5'!GY23</f>
        <v>0</v>
      </c>
      <c r="D27" s="62">
        <f>'свод затрат_5'!GZ23</f>
        <v>0</v>
      </c>
      <c r="E27" s="62">
        <f>'свод затрат_5'!HA23</f>
        <v>0</v>
      </c>
    </row>
    <row r="28" spans="1:5" ht="25.5">
      <c r="A28" s="60" t="s">
        <v>735</v>
      </c>
      <c r="B28" s="61" t="s">
        <v>734</v>
      </c>
      <c r="C28" s="62">
        <f>'свод затрат_5'!GY24</f>
        <v>24668</v>
      </c>
      <c r="D28" s="62">
        <f>'свод затрат_5'!GZ24</f>
        <v>29486</v>
      </c>
      <c r="E28" s="62">
        <f>'свод затрат_5'!HA24</f>
        <v>29486</v>
      </c>
    </row>
    <row r="29" spans="1:5" ht="38.25">
      <c r="A29" s="3" t="s">
        <v>737</v>
      </c>
      <c r="B29" s="11" t="s">
        <v>736</v>
      </c>
      <c r="C29" s="62">
        <f>'свод затрат_5'!GY25</f>
        <v>22668</v>
      </c>
      <c r="D29" s="62">
        <f>'свод затрат_5'!GZ25</f>
        <v>27486</v>
      </c>
      <c r="E29" s="62">
        <f>'свод затрат_5'!HA25</f>
        <v>27486</v>
      </c>
    </row>
    <row r="30" spans="1:5" s="2" customFormat="1" ht="38.25">
      <c r="A30" s="3" t="s">
        <v>739</v>
      </c>
      <c r="B30" s="11" t="s">
        <v>738</v>
      </c>
      <c r="C30" s="62">
        <f>'свод затрат_5'!GY26</f>
        <v>2000</v>
      </c>
      <c r="D30" s="62">
        <f>'свод затрат_5'!GZ26</f>
        <v>2000</v>
      </c>
      <c r="E30" s="62">
        <f>'свод затрат_5'!HA26</f>
        <v>2000</v>
      </c>
    </row>
    <row r="31" spans="1:5" s="2" customFormat="1" ht="25.5">
      <c r="A31" s="60" t="s">
        <v>741</v>
      </c>
      <c r="B31" s="61" t="s">
        <v>740</v>
      </c>
      <c r="C31" s="62">
        <f>'свод затрат_5'!GY27</f>
        <v>30626.6</v>
      </c>
      <c r="D31" s="62">
        <f>'свод затрат_5'!GZ27</f>
        <v>27135.6</v>
      </c>
      <c r="E31" s="62">
        <f>'свод затрат_5'!HA27</f>
        <v>27629.6</v>
      </c>
    </row>
    <row r="32" spans="1:5" s="8" customFormat="1" ht="12.75">
      <c r="A32" s="5" t="s">
        <v>743</v>
      </c>
      <c r="B32" s="16" t="s">
        <v>742</v>
      </c>
      <c r="C32" s="62">
        <f>'свод затрат_5'!GY28</f>
        <v>30626.6</v>
      </c>
      <c r="D32" s="62">
        <f>'свод затрат_5'!GZ28</f>
        <v>27135.6</v>
      </c>
      <c r="E32" s="62">
        <f>'свод затрат_5'!HA28</f>
        <v>27629.6</v>
      </c>
    </row>
    <row r="33" spans="1:5" s="8" customFormat="1" ht="12.75">
      <c r="A33" s="51" t="s">
        <v>745</v>
      </c>
      <c r="B33" s="16" t="s">
        <v>744</v>
      </c>
      <c r="C33" s="62">
        <f>'свод затрат_5'!GY29</f>
        <v>0</v>
      </c>
      <c r="D33" s="62">
        <f>'свод затрат_5'!GZ29</f>
        <v>0</v>
      </c>
      <c r="E33" s="62">
        <f>'свод затрат_5'!HA29</f>
        <v>0</v>
      </c>
    </row>
    <row r="34" spans="1:5" s="8" customFormat="1" ht="12.75">
      <c r="A34" s="51" t="s">
        <v>747</v>
      </c>
      <c r="B34" s="16" t="s">
        <v>746</v>
      </c>
      <c r="C34" s="62">
        <f>'свод затрат_5'!GY30</f>
        <v>0</v>
      </c>
      <c r="D34" s="62">
        <f>'свод затрат_5'!GZ30</f>
        <v>0</v>
      </c>
      <c r="E34" s="62">
        <f>'свод затрат_5'!HA30</f>
        <v>0</v>
      </c>
    </row>
    <row r="35" spans="1:5" s="2" customFormat="1" ht="12.75">
      <c r="A35" s="60" t="s">
        <v>749</v>
      </c>
      <c r="B35" s="61" t="s">
        <v>748</v>
      </c>
      <c r="C35" s="62">
        <f>'свод затрат_5'!GY31</f>
        <v>25574.6</v>
      </c>
      <c r="D35" s="62">
        <f>'свод затрат_5'!GZ31</f>
        <v>13371.1</v>
      </c>
      <c r="E35" s="62">
        <f>'свод затрат_5'!HA31</f>
        <v>6756.1</v>
      </c>
    </row>
    <row r="36" spans="1:5" s="8" customFormat="1" ht="12.75">
      <c r="A36" s="5" t="s">
        <v>751</v>
      </c>
      <c r="B36" s="16" t="s">
        <v>750</v>
      </c>
      <c r="C36" s="62">
        <f>'свод затрат_5'!GY32</f>
        <v>0</v>
      </c>
      <c r="D36" s="62">
        <f>'свод затрат_5'!GZ32</f>
        <v>0</v>
      </c>
      <c r="E36" s="62">
        <f>'свод затрат_5'!HA32</f>
        <v>0</v>
      </c>
    </row>
    <row r="37" spans="1:5" s="8" customFormat="1" ht="12.75">
      <c r="A37" s="5" t="s">
        <v>753</v>
      </c>
      <c r="B37" s="16" t="s">
        <v>752</v>
      </c>
      <c r="C37" s="62">
        <f>'свод затрат_5'!GY33</f>
        <v>25574.6</v>
      </c>
      <c r="D37" s="62">
        <f>'свод затрат_5'!GZ33</f>
        <v>13371.1</v>
      </c>
      <c r="E37" s="62">
        <f>'свод затрат_5'!HA33</f>
        <v>6756.1</v>
      </c>
    </row>
    <row r="38" spans="1:5" s="8" customFormat="1" ht="25.5">
      <c r="A38" s="5" t="s">
        <v>755</v>
      </c>
      <c r="B38" s="16" t="s">
        <v>754</v>
      </c>
      <c r="C38" s="62">
        <f>'свод затрат_5'!GY34</f>
        <v>0</v>
      </c>
      <c r="D38" s="62">
        <f>'свод затрат_5'!GZ34</f>
        <v>0</v>
      </c>
      <c r="E38" s="62">
        <f>'свод затрат_5'!HA34</f>
        <v>0</v>
      </c>
    </row>
    <row r="39" spans="1:5" s="2" customFormat="1" ht="12.75">
      <c r="A39" s="60" t="s">
        <v>757</v>
      </c>
      <c r="B39" s="61" t="s">
        <v>756</v>
      </c>
      <c r="C39" s="62">
        <f>'свод затрат_5'!GY35</f>
        <v>8035</v>
      </c>
      <c r="D39" s="62">
        <f>'свод затрат_5'!GZ35</f>
        <v>7914</v>
      </c>
      <c r="E39" s="62">
        <f>'свод затрат_5'!HA35</f>
        <v>8044</v>
      </c>
    </row>
    <row r="40" spans="1:5" s="2" customFormat="1" ht="12.75">
      <c r="A40" s="60" t="s">
        <v>759</v>
      </c>
      <c r="B40" s="61" t="s">
        <v>758</v>
      </c>
      <c r="C40" s="62">
        <f>'свод затрат_5'!GY36</f>
        <v>59845.9</v>
      </c>
      <c r="D40" s="62">
        <f>'свод затрат_5'!GZ36</f>
        <v>59703.7</v>
      </c>
      <c r="E40" s="62">
        <f>'свод затрат_5'!HA36</f>
        <v>66306.7</v>
      </c>
    </row>
    <row r="41" spans="1:5" s="8" customFormat="1" ht="12.75">
      <c r="A41" s="5" t="s">
        <v>761</v>
      </c>
      <c r="B41" s="16" t="s">
        <v>760</v>
      </c>
      <c r="C41" s="62">
        <f>'свод затрат_5'!GY37</f>
        <v>24576.5</v>
      </c>
      <c r="D41" s="62">
        <f>'свод затрат_5'!GZ37</f>
        <v>25352.7</v>
      </c>
      <c r="E41" s="62">
        <f>'свод затрат_5'!HA37</f>
        <v>29689.7</v>
      </c>
    </row>
    <row r="42" spans="1:5" s="8" customFormat="1" ht="12.75">
      <c r="A42" s="5" t="s">
        <v>763</v>
      </c>
      <c r="B42" s="16" t="s">
        <v>762</v>
      </c>
      <c r="C42" s="62">
        <f>'свод затрат_5'!GY38</f>
        <v>0</v>
      </c>
      <c r="D42" s="62">
        <f>'свод затрат_5'!GZ38</f>
        <v>0</v>
      </c>
      <c r="E42" s="62">
        <f>'свод затрат_5'!HA38</f>
        <v>0</v>
      </c>
    </row>
    <row r="43" spans="1:5" s="8" customFormat="1" ht="12.75">
      <c r="A43" s="5" t="s">
        <v>765</v>
      </c>
      <c r="B43" s="16" t="s">
        <v>764</v>
      </c>
      <c r="C43" s="62">
        <f>'свод затрат_5'!GY39</f>
        <v>35269.4</v>
      </c>
      <c r="D43" s="62">
        <f>'свод затрат_5'!GZ39</f>
        <v>34351</v>
      </c>
      <c r="E43" s="62">
        <f>'свод затрат_5'!HA39</f>
        <v>36617</v>
      </c>
    </row>
    <row r="44" spans="1:5" s="8" customFormat="1" ht="25.5" hidden="1">
      <c r="A44" s="71" t="s">
        <v>767</v>
      </c>
      <c r="B44" s="67" t="s">
        <v>766</v>
      </c>
      <c r="C44" s="62">
        <f>'свод затрат_5'!GY40</f>
        <v>0</v>
      </c>
      <c r="D44" s="62">
        <f>'свод затрат_5'!GZ40</f>
        <v>0</v>
      </c>
      <c r="E44" s="62">
        <f>'свод затрат_5'!HA40</f>
        <v>0</v>
      </c>
    </row>
    <row r="45" spans="1:5" s="8" customFormat="1" ht="12.75" hidden="1">
      <c r="A45" s="71" t="s">
        <v>769</v>
      </c>
      <c r="B45" s="67" t="s">
        <v>768</v>
      </c>
      <c r="C45" s="62">
        <f>'свод затрат_5'!GY41</f>
        <v>0</v>
      </c>
      <c r="D45" s="62">
        <f>'свод затрат_5'!GZ41</f>
        <v>0</v>
      </c>
      <c r="E45" s="62">
        <f>'свод затрат_5'!HA41</f>
        <v>0</v>
      </c>
    </row>
    <row r="46" spans="1:5" s="8" customFormat="1" ht="12.75" hidden="1">
      <c r="A46" s="3" t="s">
        <v>771</v>
      </c>
      <c r="B46" s="11" t="s">
        <v>770</v>
      </c>
      <c r="C46" s="62">
        <f>'свод затрат_5'!GY42</f>
        <v>0</v>
      </c>
      <c r="D46" s="62">
        <f>'свод затрат_5'!GZ42</f>
        <v>0</v>
      </c>
      <c r="E46" s="62">
        <f>'свод затрат_5'!HA42</f>
        <v>0</v>
      </c>
    </row>
    <row r="47" spans="1:5" s="8" customFormat="1" ht="25.5" hidden="1">
      <c r="A47" s="3" t="s">
        <v>773</v>
      </c>
      <c r="B47" s="11" t="s">
        <v>772</v>
      </c>
      <c r="C47" s="62">
        <f>'свод затрат_5'!GY43</f>
        <v>0</v>
      </c>
      <c r="D47" s="62">
        <f>'свод затрат_5'!GZ43</f>
        <v>0</v>
      </c>
      <c r="E47" s="62">
        <f>'свод затрат_5'!HA43</f>
        <v>0</v>
      </c>
    </row>
    <row r="48" spans="1:5" ht="12.75" hidden="1">
      <c r="A48" s="60"/>
      <c r="B48" s="61"/>
      <c r="C48" s="62"/>
      <c r="D48" s="62"/>
      <c r="E48" s="62"/>
    </row>
  </sheetData>
  <sheetProtection/>
  <mergeCells count="5">
    <mergeCell ref="E11:E12"/>
    <mergeCell ref="C11:C12"/>
    <mergeCell ref="B11:B12"/>
    <mergeCell ref="A11:A12"/>
    <mergeCell ref="D11:D12"/>
  </mergeCells>
  <printOptions/>
  <pageMargins left="1.1023622047244095" right="0.1968503937007874" top="0.5905511811023623" bottom="0.551181102362204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W64"/>
  <sheetViews>
    <sheetView view="pageBreakPreview" zoomScale="60" zoomScaleNormal="89" zoomScalePageLayoutView="0" workbookViewId="0" topLeftCell="A1">
      <pane xSplit="2" ySplit="9" topLeftCell="N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7" sqref="R7:T7"/>
    </sheetView>
  </sheetViews>
  <sheetFormatPr defaultColWidth="13.00390625" defaultRowHeight="12.75"/>
  <cols>
    <col min="1" max="1" width="10.57421875" style="247" customWidth="1"/>
    <col min="2" max="2" width="27.7109375" style="247" customWidth="1"/>
    <col min="3" max="3" width="14.140625" style="247" customWidth="1"/>
    <col min="4" max="5" width="14.421875" style="247" customWidth="1"/>
    <col min="6" max="6" width="13.8515625" style="247" customWidth="1"/>
    <col min="7" max="7" width="14.421875" style="247" customWidth="1"/>
    <col min="8" max="8" width="14.00390625" style="247" customWidth="1"/>
    <col min="9" max="9" width="14.421875" style="247" customWidth="1"/>
    <col min="10" max="10" width="14.140625" style="247" customWidth="1"/>
    <col min="11" max="11" width="14.00390625" style="247" customWidth="1"/>
    <col min="12" max="14" width="13.00390625" style="247" customWidth="1"/>
    <col min="15" max="16" width="14.140625" style="247" customWidth="1"/>
    <col min="17" max="20" width="13.00390625" style="247" customWidth="1"/>
    <col min="21" max="21" width="15.8515625" style="247" customWidth="1"/>
    <col min="22" max="22" width="16.140625" style="247" customWidth="1"/>
    <col min="23" max="23" width="15.8515625" style="247" customWidth="1"/>
    <col min="24" max="35" width="13.00390625" style="247" customWidth="1"/>
    <col min="36" max="36" width="15.140625" style="247" customWidth="1"/>
    <col min="37" max="37" width="14.140625" style="247" customWidth="1"/>
    <col min="38" max="38" width="14.00390625" style="247" customWidth="1"/>
    <col min="39" max="39" width="14.140625" style="247" customWidth="1"/>
    <col min="40" max="40" width="14.421875" style="247" customWidth="1"/>
    <col min="41" max="41" width="14.8515625" style="247" customWidth="1"/>
    <col min="42" max="44" width="13.00390625" style="247" customWidth="1"/>
    <col min="45" max="45" width="15.8515625" style="247" customWidth="1"/>
    <col min="46" max="46" width="15.140625" style="247" customWidth="1"/>
    <col min="47" max="47" width="15.57421875" style="247" customWidth="1"/>
    <col min="48" max="48" width="14.140625" style="247" customWidth="1"/>
    <col min="49" max="50" width="13.00390625" style="247" customWidth="1"/>
    <col min="51" max="51" width="15.57421875" style="247" customWidth="1"/>
    <col min="52" max="52" width="16.421875" style="247" customWidth="1"/>
    <col min="53" max="53" width="15.8515625" style="247" customWidth="1"/>
    <col min="54" max="54" width="15.421875" style="247" customWidth="1"/>
    <col min="55" max="55" width="14.8515625" style="247" customWidth="1"/>
    <col min="56" max="56" width="13.00390625" style="247" customWidth="1"/>
    <col min="57" max="57" width="16.140625" style="247" customWidth="1"/>
    <col min="58" max="58" width="16.28125" style="247" customWidth="1"/>
    <col min="59" max="59" width="15.140625" style="247" customWidth="1"/>
    <col min="60" max="60" width="16.00390625" style="247" customWidth="1"/>
    <col min="61" max="62" width="15.57421875" style="247" customWidth="1"/>
    <col min="63" max="63" width="17.8515625" style="247" customWidth="1"/>
    <col min="64" max="64" width="16.8515625" style="247" customWidth="1"/>
    <col min="65" max="65" width="17.28125" style="247" customWidth="1"/>
    <col min="66" max="66" width="14.421875" style="247" customWidth="1"/>
    <col min="67" max="68" width="13.00390625" style="247" customWidth="1"/>
    <col min="69" max="69" width="14.421875" style="247" customWidth="1"/>
    <col min="70" max="70" width="14.7109375" style="247" customWidth="1"/>
    <col min="71" max="71" width="14.8515625" style="247" customWidth="1"/>
    <col min="72" max="72" width="14.7109375" style="247" customWidth="1"/>
    <col min="73" max="73" width="14.421875" style="247" customWidth="1"/>
    <col min="74" max="74" width="15.140625" style="247" customWidth="1"/>
    <col min="75" max="76" width="14.421875" style="247" customWidth="1"/>
    <col min="77" max="77" width="14.140625" style="247" customWidth="1"/>
    <col min="78" max="78" width="14.421875" style="247" customWidth="1"/>
    <col min="79" max="81" width="14.7109375" style="247" customWidth="1"/>
    <col min="82" max="83" width="14.421875" style="247" customWidth="1"/>
    <col min="84" max="84" width="15.421875" style="247" customWidth="1"/>
    <col min="85" max="85" width="14.140625" style="247" customWidth="1"/>
    <col min="86" max="87" width="14.7109375" style="247" customWidth="1"/>
    <col min="88" max="88" width="14.421875" style="247" customWidth="1"/>
    <col min="89" max="89" width="14.8515625" style="247" customWidth="1"/>
    <col min="90" max="92" width="13.00390625" style="247" customWidth="1"/>
    <col min="93" max="93" width="14.7109375" style="247" customWidth="1"/>
    <col min="94" max="94" width="14.421875" style="247" customWidth="1"/>
    <col min="95" max="95" width="13.7109375" style="247" customWidth="1"/>
    <col min="96" max="96" width="14.7109375" style="247" customWidth="1"/>
    <col min="97" max="97" width="14.421875" style="247" customWidth="1"/>
    <col min="98" max="98" width="13.7109375" style="247" customWidth="1"/>
    <col min="99" max="101" width="13.00390625" style="247" customWidth="1"/>
    <col min="102" max="103" width="14.140625" style="247" customWidth="1"/>
    <col min="104" max="104" width="14.421875" style="247" customWidth="1"/>
    <col min="105" max="107" width="13.00390625" style="247" customWidth="1"/>
    <col min="108" max="110" width="14.7109375" style="247" customWidth="1"/>
    <col min="111" max="113" width="13.00390625" style="247" customWidth="1"/>
    <col min="114" max="114" width="14.7109375" style="247" customWidth="1"/>
    <col min="115" max="115" width="14.00390625" style="247" customWidth="1"/>
    <col min="116" max="116" width="14.140625" style="247" customWidth="1"/>
    <col min="117" max="119" width="14.421875" style="247" customWidth="1"/>
    <col min="120" max="122" width="13.00390625" style="247" customWidth="1"/>
    <col min="123" max="123" width="14.00390625" style="247" customWidth="1"/>
    <col min="124" max="125" width="14.140625" style="247" customWidth="1"/>
    <col min="126" max="126" width="15.28125" style="247" customWidth="1"/>
    <col min="127" max="128" width="16.140625" style="247" customWidth="1"/>
    <col min="129" max="129" width="14.7109375" style="247" customWidth="1"/>
    <col min="130" max="134" width="13.00390625" style="247" customWidth="1"/>
    <col min="135" max="137" width="14.140625" style="247" customWidth="1"/>
    <col min="138" max="139" width="13.00390625" style="247" customWidth="1"/>
    <col min="140" max="140" width="14.140625" style="247" customWidth="1"/>
    <col min="141" max="141" width="14.00390625" style="247" customWidth="1"/>
    <col min="142" max="142" width="14.421875" style="247" customWidth="1"/>
    <col min="143" max="143" width="14.140625" style="247" customWidth="1"/>
    <col min="144" max="152" width="13.00390625" style="247" customWidth="1"/>
    <col min="153" max="153" width="14.140625" style="247" customWidth="1"/>
    <col min="154" max="154" width="14.421875" style="247" customWidth="1"/>
    <col min="155" max="156" width="14.140625" style="247" customWidth="1"/>
    <col min="157" max="157" width="14.421875" style="247" customWidth="1"/>
    <col min="158" max="158" width="14.140625" style="247" customWidth="1"/>
    <col min="159" max="159" width="14.140625" style="298" customWidth="1"/>
    <col min="160" max="160" width="14.421875" style="298" customWidth="1"/>
    <col min="161" max="161" width="14.140625" style="298" customWidth="1"/>
    <col min="162" max="165" width="13.00390625" style="247" customWidth="1"/>
    <col min="166" max="167" width="14.140625" style="247" customWidth="1"/>
    <col min="168" max="173" width="13.00390625" style="247" customWidth="1"/>
    <col min="174" max="174" width="14.140625" style="247" customWidth="1"/>
    <col min="175" max="175" width="14.00390625" style="247" customWidth="1"/>
    <col min="176" max="176" width="14.140625" style="247" customWidth="1"/>
    <col min="177" max="179" width="13.00390625" style="247" hidden="1" customWidth="1"/>
    <col min="180" max="182" width="13.00390625" style="247" customWidth="1"/>
    <col min="183" max="184" width="14.421875" style="247" hidden="1" customWidth="1"/>
    <col min="185" max="185" width="14.00390625" style="247" hidden="1" customWidth="1"/>
    <col min="186" max="186" width="14.00390625" style="247" customWidth="1"/>
    <col min="187" max="187" width="14.421875" style="247" customWidth="1"/>
    <col min="188" max="188" width="14.00390625" style="247" customWidth="1"/>
    <col min="189" max="189" width="17.140625" style="247" customWidth="1"/>
    <col min="190" max="190" width="15.8515625" style="247" customWidth="1"/>
    <col min="191" max="191" width="16.57421875" style="247" customWidth="1"/>
    <col min="192" max="192" width="14.7109375" style="247" customWidth="1"/>
    <col min="193" max="194" width="14.421875" style="247" customWidth="1"/>
    <col min="195" max="195" width="15.421875" style="247" customWidth="1"/>
    <col min="196" max="196" width="15.57421875" style="247" customWidth="1"/>
    <col min="197" max="197" width="16.421875" style="248" customWidth="1"/>
    <col min="198" max="198" width="14.8515625" style="247" customWidth="1"/>
    <col min="199" max="199" width="15.140625" style="247" customWidth="1"/>
    <col min="200" max="200" width="14.421875" style="247" customWidth="1"/>
    <col min="201" max="203" width="13.00390625" style="247" hidden="1" customWidth="1"/>
    <col min="204" max="204" width="14.7109375" style="247" customWidth="1"/>
    <col min="205" max="206" width="14.421875" style="247" customWidth="1"/>
    <col min="207" max="207" width="15.57421875" style="247" customWidth="1"/>
    <col min="208" max="208" width="15.28125" style="247" customWidth="1"/>
    <col min="209" max="209" width="15.00390625" style="247" customWidth="1"/>
    <col min="210" max="210" width="17.28125" style="247" customWidth="1"/>
    <col min="211" max="230" width="13.00390625" style="247" customWidth="1"/>
    <col min="231" max="16384" width="13.00390625" style="247" customWidth="1"/>
  </cols>
  <sheetData>
    <row r="1" ht="15">
      <c r="Q1" s="247" t="s">
        <v>634</v>
      </c>
    </row>
    <row r="2" spans="17:127" ht="15">
      <c r="Q2" s="247" t="s">
        <v>1284</v>
      </c>
      <c r="BT2" s="294">
        <f>BT3+BT5-2979</f>
        <v>20152.559999999998</v>
      </c>
      <c r="DV2" s="294">
        <f>DV3+DV5</f>
        <v>44492.4</v>
      </c>
      <c r="DW2" s="294">
        <f>DW3+DW5</f>
        <v>36694.4</v>
      </c>
    </row>
    <row r="3" spans="17:127" ht="15">
      <c r="Q3" s="247" t="s">
        <v>623</v>
      </c>
      <c r="BT3" s="294">
        <f>BH11+BQ11+BT11+BW11+CF11</f>
        <v>18329</v>
      </c>
      <c r="DV3" s="294">
        <f>DV11+EB11+EE11+EH11+EK11+EN11+EQ11+ET11+EW11+EZ11+FC11+FI11</f>
        <v>35263</v>
      </c>
      <c r="DW3" s="294">
        <f>DV11+EB11+EE11</f>
        <v>29084</v>
      </c>
    </row>
    <row r="4" spans="17:127" ht="15">
      <c r="Q4" s="247" t="s">
        <v>624</v>
      </c>
      <c r="BT4" s="294">
        <f>BH12+BQ12+BT12+BW12+CF12</f>
        <v>160</v>
      </c>
      <c r="DV4" s="294">
        <f>DV12+EB12+EE12+EH12+EK12+EN12+EQ12+ET12+EW12+EZ12+FC12+FI12</f>
        <v>99</v>
      </c>
      <c r="DW4" s="294">
        <f>DV12+EB12+EE12</f>
        <v>6</v>
      </c>
    </row>
    <row r="5" spans="17:127" ht="15">
      <c r="Q5" t="s">
        <v>1292</v>
      </c>
      <c r="BT5" s="294">
        <f>BH13+BQ13+BT13+BW13+CF13</f>
        <v>4802.5599999999995</v>
      </c>
      <c r="DV5" s="294">
        <f>DV13+EB13+EE13+EH13+EK13+EN13+EQ13+ET13+EW13+EZ13+FC13+FI13</f>
        <v>9229.4</v>
      </c>
      <c r="DW5" s="294">
        <f>DV13+EB13+EE13</f>
        <v>7610.4</v>
      </c>
    </row>
    <row r="6" ht="15">
      <c r="DV6" s="247">
        <v>29229</v>
      </c>
    </row>
    <row r="7" spans="1:229" s="44" customFormat="1" ht="83.25" customHeight="1">
      <c r="A7" s="477" t="s">
        <v>665</v>
      </c>
      <c r="B7" s="495" t="s">
        <v>640</v>
      </c>
      <c r="C7" s="478" t="s">
        <v>217</v>
      </c>
      <c r="D7" s="478"/>
      <c r="E7" s="478"/>
      <c r="F7" s="482" t="s">
        <v>666</v>
      </c>
      <c r="G7" s="482"/>
      <c r="H7" s="482"/>
      <c r="I7" s="482" t="s">
        <v>667</v>
      </c>
      <c r="J7" s="482"/>
      <c r="K7" s="482"/>
      <c r="L7" s="486" t="s">
        <v>952</v>
      </c>
      <c r="M7" s="487"/>
      <c r="N7" s="488"/>
      <c r="O7" s="477" t="s">
        <v>668</v>
      </c>
      <c r="P7" s="477"/>
      <c r="Q7" s="477"/>
      <c r="R7" s="489" t="s">
        <v>853</v>
      </c>
      <c r="S7" s="489"/>
      <c r="T7" s="489"/>
      <c r="U7" s="478" t="s">
        <v>823</v>
      </c>
      <c r="V7" s="478"/>
      <c r="W7" s="478"/>
      <c r="X7" s="478" t="s">
        <v>669</v>
      </c>
      <c r="Y7" s="478"/>
      <c r="Z7" s="478"/>
      <c r="AA7" s="478" t="s">
        <v>107</v>
      </c>
      <c r="AB7" s="478"/>
      <c r="AC7" s="478"/>
      <c r="AD7" s="477" t="s">
        <v>79</v>
      </c>
      <c r="AE7" s="477"/>
      <c r="AF7" s="477"/>
      <c r="AG7" s="491" t="s">
        <v>953</v>
      </c>
      <c r="AH7" s="492"/>
      <c r="AI7" s="493"/>
      <c r="AJ7" s="490" t="s">
        <v>218</v>
      </c>
      <c r="AK7" s="490"/>
      <c r="AL7" s="490"/>
      <c r="AM7" s="478" t="s">
        <v>670</v>
      </c>
      <c r="AN7" s="478"/>
      <c r="AO7" s="478"/>
      <c r="AP7" s="477" t="s">
        <v>1145</v>
      </c>
      <c r="AQ7" s="477"/>
      <c r="AR7" s="477"/>
      <c r="AS7" s="478" t="s">
        <v>1144</v>
      </c>
      <c r="AT7" s="478"/>
      <c r="AU7" s="478"/>
      <c r="AV7" s="478" t="s">
        <v>678</v>
      </c>
      <c r="AW7" s="478"/>
      <c r="AX7" s="478"/>
      <c r="AY7" s="477" t="s">
        <v>219</v>
      </c>
      <c r="AZ7" s="477"/>
      <c r="BA7" s="477"/>
      <c r="BB7" s="483" t="s">
        <v>677</v>
      </c>
      <c r="BC7" s="484"/>
      <c r="BD7" s="485"/>
      <c r="BE7" s="478" t="s">
        <v>1192</v>
      </c>
      <c r="BF7" s="478"/>
      <c r="BG7" s="478"/>
      <c r="BH7" s="496" t="s">
        <v>957</v>
      </c>
      <c r="BI7" s="496"/>
      <c r="BJ7" s="496"/>
      <c r="BK7" s="496" t="s">
        <v>671</v>
      </c>
      <c r="BL7" s="496"/>
      <c r="BM7" s="496"/>
      <c r="BN7" s="478" t="s">
        <v>1202</v>
      </c>
      <c r="BO7" s="478"/>
      <c r="BP7" s="478"/>
      <c r="BQ7" s="477" t="s">
        <v>247</v>
      </c>
      <c r="BR7" s="477"/>
      <c r="BS7" s="477"/>
      <c r="BT7" s="478" t="s">
        <v>672</v>
      </c>
      <c r="BU7" s="478"/>
      <c r="BV7" s="478"/>
      <c r="BW7" s="478" t="s">
        <v>248</v>
      </c>
      <c r="BX7" s="478"/>
      <c r="BY7" s="478"/>
      <c r="BZ7" s="478" t="s">
        <v>246</v>
      </c>
      <c r="CA7" s="478"/>
      <c r="CB7" s="478"/>
      <c r="CC7" s="478" t="s">
        <v>108</v>
      </c>
      <c r="CD7" s="478"/>
      <c r="CE7" s="478"/>
      <c r="CF7" s="477" t="s">
        <v>1149</v>
      </c>
      <c r="CG7" s="477"/>
      <c r="CH7" s="477"/>
      <c r="CI7" s="477" t="s">
        <v>245</v>
      </c>
      <c r="CJ7" s="477"/>
      <c r="CK7" s="477"/>
      <c r="CL7" s="497" t="s">
        <v>194</v>
      </c>
      <c r="CM7" s="498"/>
      <c r="CN7" s="499"/>
      <c r="CO7" s="478" t="s">
        <v>106</v>
      </c>
      <c r="CP7" s="478"/>
      <c r="CQ7" s="478"/>
      <c r="CR7" s="478" t="s">
        <v>207</v>
      </c>
      <c r="CS7" s="478"/>
      <c r="CT7" s="478"/>
      <c r="CU7" s="478" t="s">
        <v>249</v>
      </c>
      <c r="CV7" s="478"/>
      <c r="CW7" s="478"/>
      <c r="CX7" s="478" t="s">
        <v>673</v>
      </c>
      <c r="CY7" s="478"/>
      <c r="CZ7" s="478"/>
      <c r="DA7" s="478" t="s">
        <v>632</v>
      </c>
      <c r="DB7" s="478"/>
      <c r="DC7" s="478"/>
      <c r="DD7" s="478" t="s">
        <v>674</v>
      </c>
      <c r="DE7" s="478"/>
      <c r="DF7" s="478"/>
      <c r="DG7" s="478" t="s">
        <v>675</v>
      </c>
      <c r="DH7" s="478"/>
      <c r="DI7" s="478"/>
      <c r="DJ7" s="478" t="s">
        <v>676</v>
      </c>
      <c r="DK7" s="478"/>
      <c r="DL7" s="478"/>
      <c r="DM7" s="478" t="s">
        <v>681</v>
      </c>
      <c r="DN7" s="478"/>
      <c r="DO7" s="478"/>
      <c r="DP7" s="478" t="s">
        <v>360</v>
      </c>
      <c r="DQ7" s="478"/>
      <c r="DR7" s="478"/>
      <c r="DS7" s="477" t="s">
        <v>682</v>
      </c>
      <c r="DT7" s="477"/>
      <c r="DU7" s="477"/>
      <c r="DV7" s="478" t="s">
        <v>208</v>
      </c>
      <c r="DW7" s="478"/>
      <c r="DX7" s="478"/>
      <c r="DY7" s="478" t="s">
        <v>209</v>
      </c>
      <c r="DZ7" s="478"/>
      <c r="EA7" s="478"/>
      <c r="EB7" s="477" t="s">
        <v>1119</v>
      </c>
      <c r="EC7" s="477"/>
      <c r="ED7" s="477"/>
      <c r="EE7" s="477" t="s">
        <v>250</v>
      </c>
      <c r="EF7" s="477"/>
      <c r="EG7" s="477"/>
      <c r="EH7" s="478" t="s">
        <v>252</v>
      </c>
      <c r="EI7" s="478"/>
      <c r="EJ7" s="478"/>
      <c r="EK7" s="478" t="s">
        <v>253</v>
      </c>
      <c r="EL7" s="478"/>
      <c r="EM7" s="478"/>
      <c r="EN7" s="478" t="s">
        <v>254</v>
      </c>
      <c r="EO7" s="478"/>
      <c r="EP7" s="478"/>
      <c r="EQ7" s="478" t="s">
        <v>783</v>
      </c>
      <c r="ER7" s="478"/>
      <c r="ES7" s="478"/>
      <c r="ET7" s="478" t="s">
        <v>255</v>
      </c>
      <c r="EU7" s="478"/>
      <c r="EV7" s="478"/>
      <c r="EW7" s="478" t="s">
        <v>722</v>
      </c>
      <c r="EX7" s="478"/>
      <c r="EY7" s="478"/>
      <c r="EZ7" s="500" t="s">
        <v>123</v>
      </c>
      <c r="FA7" s="500"/>
      <c r="FB7" s="500"/>
      <c r="FC7" s="500" t="s">
        <v>124</v>
      </c>
      <c r="FD7" s="500"/>
      <c r="FE7" s="500"/>
      <c r="FF7" s="478" t="s">
        <v>251</v>
      </c>
      <c r="FG7" s="478"/>
      <c r="FH7" s="478"/>
      <c r="FI7" s="478" t="s">
        <v>256</v>
      </c>
      <c r="FJ7" s="478"/>
      <c r="FK7" s="478"/>
      <c r="FL7" s="477" t="s">
        <v>683</v>
      </c>
      <c r="FM7" s="477"/>
      <c r="FN7" s="477"/>
      <c r="FO7" s="477" t="s">
        <v>257</v>
      </c>
      <c r="FP7" s="477"/>
      <c r="FQ7" s="477"/>
      <c r="FR7" s="477" t="s">
        <v>964</v>
      </c>
      <c r="FS7" s="477"/>
      <c r="FT7" s="477"/>
      <c r="FU7" s="477" t="s">
        <v>316</v>
      </c>
      <c r="FV7" s="477"/>
      <c r="FW7" s="477"/>
      <c r="FX7" s="477" t="s">
        <v>720</v>
      </c>
      <c r="FY7" s="477"/>
      <c r="FZ7" s="477"/>
      <c r="GA7" s="477" t="s">
        <v>258</v>
      </c>
      <c r="GB7" s="477"/>
      <c r="GC7" s="477"/>
      <c r="GD7" s="478" t="s">
        <v>951</v>
      </c>
      <c r="GE7" s="478"/>
      <c r="GF7" s="478"/>
      <c r="GG7" s="497" t="s">
        <v>950</v>
      </c>
      <c r="GH7" s="498"/>
      <c r="GI7" s="499"/>
      <c r="GJ7" s="477" t="s">
        <v>109</v>
      </c>
      <c r="GK7" s="477"/>
      <c r="GL7" s="477"/>
      <c r="GM7" s="478" t="s">
        <v>259</v>
      </c>
      <c r="GN7" s="478"/>
      <c r="GO7" s="478"/>
      <c r="GP7" s="501" t="s">
        <v>260</v>
      </c>
      <c r="GQ7" s="501"/>
      <c r="GR7" s="501"/>
      <c r="GS7" s="477" t="s">
        <v>679</v>
      </c>
      <c r="GT7" s="477"/>
      <c r="GU7" s="477"/>
      <c r="GV7" s="478" t="s">
        <v>631</v>
      </c>
      <c r="GW7" s="478"/>
      <c r="GX7" s="478"/>
      <c r="GY7" s="496" t="s">
        <v>24</v>
      </c>
      <c r="GZ7" s="496"/>
      <c r="HA7" s="496"/>
      <c r="HB7" s="508"/>
      <c r="HC7" s="509"/>
      <c r="HD7" s="509"/>
      <c r="HE7" s="509"/>
      <c r="HF7" s="509"/>
      <c r="HG7" s="509"/>
      <c r="HH7" s="509"/>
      <c r="HI7" s="509"/>
      <c r="HJ7" s="509"/>
      <c r="HK7" s="509"/>
      <c r="HL7" s="509"/>
      <c r="HM7" s="509"/>
      <c r="HN7" s="334"/>
      <c r="HO7" s="334"/>
      <c r="HP7" s="509"/>
      <c r="HQ7" s="509"/>
      <c r="HR7" s="509"/>
      <c r="HS7" s="509"/>
      <c r="HT7" s="509"/>
      <c r="HU7" s="509"/>
    </row>
    <row r="8" spans="1:209" s="44" customFormat="1" ht="37.5" customHeight="1">
      <c r="A8" s="477"/>
      <c r="B8" s="495"/>
      <c r="C8" s="250">
        <v>2010</v>
      </c>
      <c r="D8" s="250">
        <v>2011</v>
      </c>
      <c r="E8" s="250">
        <v>2012</v>
      </c>
      <c r="F8" s="250">
        <v>2010</v>
      </c>
      <c r="G8" s="250">
        <v>2011</v>
      </c>
      <c r="H8" s="250">
        <v>2012</v>
      </c>
      <c r="I8" s="250">
        <v>2010</v>
      </c>
      <c r="J8" s="250">
        <v>2011</v>
      </c>
      <c r="K8" s="250">
        <v>2012</v>
      </c>
      <c r="L8" s="250">
        <v>2010</v>
      </c>
      <c r="M8" s="250">
        <v>2011</v>
      </c>
      <c r="N8" s="250">
        <v>2012</v>
      </c>
      <c r="O8" s="250">
        <v>2010</v>
      </c>
      <c r="P8" s="250">
        <v>2011</v>
      </c>
      <c r="Q8" s="250">
        <v>2012</v>
      </c>
      <c r="R8" s="250">
        <v>2010</v>
      </c>
      <c r="S8" s="250">
        <v>2011</v>
      </c>
      <c r="T8" s="250">
        <v>2012</v>
      </c>
      <c r="U8" s="250">
        <v>2010</v>
      </c>
      <c r="V8" s="250">
        <v>2011</v>
      </c>
      <c r="W8" s="250">
        <v>2012</v>
      </c>
      <c r="X8" s="250">
        <v>2010</v>
      </c>
      <c r="Y8" s="250">
        <v>2011</v>
      </c>
      <c r="Z8" s="250">
        <v>2012</v>
      </c>
      <c r="AA8" s="250">
        <v>2010</v>
      </c>
      <c r="AB8" s="250">
        <v>2011</v>
      </c>
      <c r="AC8" s="250">
        <v>2012</v>
      </c>
      <c r="AD8" s="250">
        <v>2010</v>
      </c>
      <c r="AE8" s="250">
        <v>2011</v>
      </c>
      <c r="AF8" s="250">
        <v>2012</v>
      </c>
      <c r="AG8" s="250">
        <v>2010</v>
      </c>
      <c r="AH8" s="250">
        <v>2011</v>
      </c>
      <c r="AI8" s="250">
        <v>2012</v>
      </c>
      <c r="AJ8" s="250">
        <v>2010</v>
      </c>
      <c r="AK8" s="250">
        <v>2011</v>
      </c>
      <c r="AL8" s="250">
        <v>2012</v>
      </c>
      <c r="AM8" s="250">
        <v>2010</v>
      </c>
      <c r="AN8" s="250">
        <v>2011</v>
      </c>
      <c r="AO8" s="250">
        <v>2012</v>
      </c>
      <c r="AP8" s="250">
        <v>2010</v>
      </c>
      <c r="AQ8" s="250">
        <v>2011</v>
      </c>
      <c r="AR8" s="250">
        <v>2012</v>
      </c>
      <c r="AS8" s="250">
        <v>2010</v>
      </c>
      <c r="AT8" s="250">
        <v>2011</v>
      </c>
      <c r="AU8" s="250">
        <v>2012</v>
      </c>
      <c r="AV8" s="250">
        <v>2010</v>
      </c>
      <c r="AW8" s="250">
        <v>2011</v>
      </c>
      <c r="AX8" s="250">
        <v>2012</v>
      </c>
      <c r="AY8" s="346">
        <v>2010</v>
      </c>
      <c r="AZ8" s="250">
        <v>2011</v>
      </c>
      <c r="BA8" s="250">
        <v>2012</v>
      </c>
      <c r="BB8" s="250">
        <v>2010</v>
      </c>
      <c r="BC8" s="250">
        <v>2011</v>
      </c>
      <c r="BD8" s="250">
        <v>2012</v>
      </c>
      <c r="BE8" s="250">
        <v>2010</v>
      </c>
      <c r="BF8" s="250">
        <v>2011</v>
      </c>
      <c r="BG8" s="250">
        <v>2012</v>
      </c>
      <c r="BH8" s="250">
        <v>2010</v>
      </c>
      <c r="BI8" s="250">
        <v>2011</v>
      </c>
      <c r="BJ8" s="250">
        <v>2012</v>
      </c>
      <c r="BK8" s="250">
        <v>2010</v>
      </c>
      <c r="BL8" s="250">
        <v>2011</v>
      </c>
      <c r="BM8" s="250">
        <v>2012</v>
      </c>
      <c r="BN8" s="250">
        <v>2010</v>
      </c>
      <c r="BO8" s="250">
        <v>2011</v>
      </c>
      <c r="BP8" s="250">
        <v>2012</v>
      </c>
      <c r="BQ8" s="250">
        <v>2010</v>
      </c>
      <c r="BR8" s="250">
        <v>2011</v>
      </c>
      <c r="BS8" s="250">
        <v>2012</v>
      </c>
      <c r="BT8" s="250">
        <v>2010</v>
      </c>
      <c r="BU8" s="250">
        <v>2011</v>
      </c>
      <c r="BV8" s="250">
        <v>2012</v>
      </c>
      <c r="BW8" s="250">
        <v>2010</v>
      </c>
      <c r="BX8" s="250">
        <v>2011</v>
      </c>
      <c r="BY8" s="250">
        <v>2012</v>
      </c>
      <c r="BZ8" s="250">
        <v>2010</v>
      </c>
      <c r="CA8" s="250">
        <v>2011</v>
      </c>
      <c r="CB8" s="250">
        <v>2012</v>
      </c>
      <c r="CC8" s="250">
        <v>2010</v>
      </c>
      <c r="CD8" s="250">
        <v>2011</v>
      </c>
      <c r="CE8" s="250">
        <v>2012</v>
      </c>
      <c r="CF8" s="250">
        <v>2010</v>
      </c>
      <c r="CG8" s="250">
        <v>2011</v>
      </c>
      <c r="CH8" s="250">
        <v>2012</v>
      </c>
      <c r="CI8" s="250">
        <v>2010</v>
      </c>
      <c r="CJ8" s="250">
        <v>2011</v>
      </c>
      <c r="CK8" s="250">
        <v>2012</v>
      </c>
      <c r="CL8" s="250">
        <v>2010</v>
      </c>
      <c r="CM8" s="250">
        <v>2011</v>
      </c>
      <c r="CN8" s="250">
        <v>2012</v>
      </c>
      <c r="CO8" s="250">
        <v>2010</v>
      </c>
      <c r="CP8" s="250">
        <v>2011</v>
      </c>
      <c r="CQ8" s="250">
        <v>2012</v>
      </c>
      <c r="CR8" s="250">
        <v>2010</v>
      </c>
      <c r="CS8" s="250">
        <v>2011</v>
      </c>
      <c r="CT8" s="250">
        <v>2012</v>
      </c>
      <c r="CU8" s="250">
        <v>2010</v>
      </c>
      <c r="CV8" s="250">
        <v>2011</v>
      </c>
      <c r="CW8" s="250">
        <v>2012</v>
      </c>
      <c r="CX8" s="250">
        <v>2010</v>
      </c>
      <c r="CY8" s="250">
        <v>2011</v>
      </c>
      <c r="CZ8" s="250">
        <v>2012</v>
      </c>
      <c r="DA8" s="250">
        <v>2010</v>
      </c>
      <c r="DB8" s="250">
        <v>2011</v>
      </c>
      <c r="DC8" s="250">
        <v>2012</v>
      </c>
      <c r="DD8" s="250">
        <v>2010</v>
      </c>
      <c r="DE8" s="250">
        <v>2011</v>
      </c>
      <c r="DF8" s="250">
        <v>2012</v>
      </c>
      <c r="DG8" s="250">
        <v>2010</v>
      </c>
      <c r="DH8" s="250">
        <v>2011</v>
      </c>
      <c r="DI8" s="250">
        <v>2012</v>
      </c>
      <c r="DJ8" s="250">
        <v>2010</v>
      </c>
      <c r="DK8" s="250">
        <v>2011</v>
      </c>
      <c r="DL8" s="250">
        <v>2012</v>
      </c>
      <c r="DM8" s="250">
        <v>2010</v>
      </c>
      <c r="DN8" s="250">
        <v>2011</v>
      </c>
      <c r="DO8" s="250">
        <v>2012</v>
      </c>
      <c r="DP8" s="250">
        <v>2010</v>
      </c>
      <c r="DQ8" s="250">
        <v>2011</v>
      </c>
      <c r="DR8" s="250">
        <v>2012</v>
      </c>
      <c r="DS8" s="250">
        <v>2010</v>
      </c>
      <c r="DT8" s="250">
        <v>2011</v>
      </c>
      <c r="DU8" s="250">
        <v>2012</v>
      </c>
      <c r="DV8" s="250">
        <v>2010</v>
      </c>
      <c r="DW8" s="250">
        <v>2011</v>
      </c>
      <c r="DX8" s="250">
        <v>2012</v>
      </c>
      <c r="DY8" s="250">
        <v>2010</v>
      </c>
      <c r="DZ8" s="250">
        <v>2011</v>
      </c>
      <c r="EA8" s="250">
        <v>2012</v>
      </c>
      <c r="EB8" s="250">
        <v>2010</v>
      </c>
      <c r="EC8" s="250">
        <v>2011</v>
      </c>
      <c r="ED8" s="250">
        <v>2012</v>
      </c>
      <c r="EE8" s="250">
        <v>2010</v>
      </c>
      <c r="EF8" s="250">
        <v>2011</v>
      </c>
      <c r="EG8" s="250">
        <v>2012</v>
      </c>
      <c r="EH8" s="250">
        <v>2010</v>
      </c>
      <c r="EI8" s="250">
        <v>2011</v>
      </c>
      <c r="EJ8" s="250">
        <v>2012</v>
      </c>
      <c r="EK8" s="250">
        <v>2010</v>
      </c>
      <c r="EL8" s="250">
        <v>2011</v>
      </c>
      <c r="EM8" s="250">
        <v>2012</v>
      </c>
      <c r="EN8" s="250">
        <v>2010</v>
      </c>
      <c r="EO8" s="250">
        <v>2011</v>
      </c>
      <c r="EP8" s="250">
        <v>2012</v>
      </c>
      <c r="EQ8" s="250">
        <v>2010</v>
      </c>
      <c r="ER8" s="250">
        <v>2011</v>
      </c>
      <c r="ES8" s="250">
        <v>2012</v>
      </c>
      <c r="ET8" s="250">
        <v>2010</v>
      </c>
      <c r="EU8" s="250">
        <v>2011</v>
      </c>
      <c r="EV8" s="250">
        <v>2012</v>
      </c>
      <c r="EW8" s="250">
        <v>2010</v>
      </c>
      <c r="EX8" s="250">
        <v>2011</v>
      </c>
      <c r="EY8" s="250">
        <v>2012</v>
      </c>
      <c r="EZ8" s="345">
        <v>2010</v>
      </c>
      <c r="FA8" s="345">
        <v>2011</v>
      </c>
      <c r="FB8" s="345">
        <v>2012</v>
      </c>
      <c r="FC8" s="250">
        <v>2010</v>
      </c>
      <c r="FD8" s="250">
        <v>2011</v>
      </c>
      <c r="FE8" s="250">
        <v>2012</v>
      </c>
      <c r="FF8" s="250">
        <v>2010</v>
      </c>
      <c r="FG8" s="250">
        <v>2011</v>
      </c>
      <c r="FH8" s="250">
        <v>2012</v>
      </c>
      <c r="FI8" s="250">
        <v>2010</v>
      </c>
      <c r="FJ8" s="250">
        <v>2011</v>
      </c>
      <c r="FK8" s="250">
        <v>2012</v>
      </c>
      <c r="FL8" s="250">
        <v>2010</v>
      </c>
      <c r="FM8" s="250">
        <v>2011</v>
      </c>
      <c r="FN8" s="250">
        <v>2012</v>
      </c>
      <c r="FO8" s="250">
        <v>2010</v>
      </c>
      <c r="FP8" s="250">
        <v>2011</v>
      </c>
      <c r="FQ8" s="250">
        <v>2012</v>
      </c>
      <c r="FR8" s="250">
        <v>2010</v>
      </c>
      <c r="FS8" s="250">
        <v>2011</v>
      </c>
      <c r="FT8" s="250">
        <v>2012</v>
      </c>
      <c r="FU8" s="250">
        <v>2010</v>
      </c>
      <c r="FV8" s="250">
        <v>2011</v>
      </c>
      <c r="FW8" s="250">
        <v>2012</v>
      </c>
      <c r="FX8" s="250">
        <v>2010</v>
      </c>
      <c r="FY8" s="250">
        <v>2011</v>
      </c>
      <c r="FZ8" s="250">
        <v>2012</v>
      </c>
      <c r="GA8" s="250">
        <v>2010</v>
      </c>
      <c r="GB8" s="250">
        <v>2011</v>
      </c>
      <c r="GC8" s="250">
        <v>2012</v>
      </c>
      <c r="GD8" s="250">
        <v>2010</v>
      </c>
      <c r="GE8" s="250">
        <v>2011</v>
      </c>
      <c r="GF8" s="250">
        <v>2012</v>
      </c>
      <c r="GG8" s="250">
        <v>2010</v>
      </c>
      <c r="GH8" s="250">
        <v>2011</v>
      </c>
      <c r="GI8" s="250">
        <v>2012</v>
      </c>
      <c r="GJ8" s="250">
        <v>2010</v>
      </c>
      <c r="GK8" s="250">
        <v>2011</v>
      </c>
      <c r="GL8" s="250">
        <v>2012</v>
      </c>
      <c r="GM8" s="250">
        <v>2010</v>
      </c>
      <c r="GN8" s="250">
        <v>2011</v>
      </c>
      <c r="GO8" s="250">
        <v>2012</v>
      </c>
      <c r="GP8" s="250">
        <v>2010</v>
      </c>
      <c r="GQ8" s="250">
        <v>2011</v>
      </c>
      <c r="GR8" s="250">
        <v>2012</v>
      </c>
      <c r="GS8" s="250">
        <v>2010</v>
      </c>
      <c r="GT8" s="250">
        <v>2011</v>
      </c>
      <c r="GU8" s="250">
        <v>2012</v>
      </c>
      <c r="GV8" s="250">
        <v>2010</v>
      </c>
      <c r="GW8" s="250">
        <v>2011</v>
      </c>
      <c r="GX8" s="250">
        <v>2012</v>
      </c>
      <c r="GY8" s="250">
        <v>2010</v>
      </c>
      <c r="GZ8" s="250">
        <v>2011</v>
      </c>
      <c r="HA8" s="250">
        <v>2012</v>
      </c>
    </row>
    <row r="9" spans="1:209" ht="15.75" customHeight="1">
      <c r="A9" s="251"/>
      <c r="B9" s="252" t="s">
        <v>685</v>
      </c>
      <c r="C9" s="479" t="s">
        <v>661</v>
      </c>
      <c r="D9" s="480"/>
      <c r="E9" s="481"/>
      <c r="F9" s="479" t="s">
        <v>664</v>
      </c>
      <c r="G9" s="480"/>
      <c r="H9" s="481"/>
      <c r="I9" s="479" t="s">
        <v>686</v>
      </c>
      <c r="J9" s="480"/>
      <c r="K9" s="481"/>
      <c r="L9" s="479" t="s">
        <v>25</v>
      </c>
      <c r="M9" s="480"/>
      <c r="N9" s="481"/>
      <c r="O9" s="479" t="s">
        <v>26</v>
      </c>
      <c r="P9" s="480"/>
      <c r="Q9" s="481"/>
      <c r="R9" s="479" t="s">
        <v>687</v>
      </c>
      <c r="S9" s="480"/>
      <c r="T9" s="481"/>
      <c r="U9" s="479" t="s">
        <v>25</v>
      </c>
      <c r="V9" s="480"/>
      <c r="W9" s="481"/>
      <c r="X9" s="479" t="s">
        <v>25</v>
      </c>
      <c r="Y9" s="480"/>
      <c r="Z9" s="481"/>
      <c r="AA9" s="479" t="s">
        <v>25</v>
      </c>
      <c r="AB9" s="480"/>
      <c r="AC9" s="481"/>
      <c r="AD9" s="479" t="s">
        <v>688</v>
      </c>
      <c r="AE9" s="480"/>
      <c r="AF9" s="481"/>
      <c r="AG9" s="455"/>
      <c r="AH9" s="455"/>
      <c r="AI9" s="455"/>
      <c r="AJ9" s="479" t="s">
        <v>688</v>
      </c>
      <c r="AK9" s="480"/>
      <c r="AL9" s="481"/>
      <c r="AM9" s="479" t="s">
        <v>689</v>
      </c>
      <c r="AN9" s="480"/>
      <c r="AO9" s="481"/>
      <c r="AP9" s="479" t="s">
        <v>689</v>
      </c>
      <c r="AQ9" s="480"/>
      <c r="AR9" s="481"/>
      <c r="AS9" s="479" t="s">
        <v>689</v>
      </c>
      <c r="AT9" s="480"/>
      <c r="AU9" s="481"/>
      <c r="AV9" s="479" t="s">
        <v>784</v>
      </c>
      <c r="AW9" s="480"/>
      <c r="AX9" s="481"/>
      <c r="AY9" s="479" t="s">
        <v>27</v>
      </c>
      <c r="AZ9" s="480"/>
      <c r="BA9" s="481"/>
      <c r="BB9" s="480" t="s">
        <v>28</v>
      </c>
      <c r="BC9" s="480"/>
      <c r="BD9" s="481"/>
      <c r="BE9" s="479" t="s">
        <v>28</v>
      </c>
      <c r="BF9" s="480"/>
      <c r="BG9" s="481"/>
      <c r="BH9" s="479" t="s">
        <v>852</v>
      </c>
      <c r="BI9" s="480"/>
      <c r="BJ9" s="481"/>
      <c r="BK9" s="479" t="s">
        <v>690</v>
      </c>
      <c r="BL9" s="480"/>
      <c r="BM9" s="481"/>
      <c r="BN9" s="479" t="s">
        <v>690</v>
      </c>
      <c r="BO9" s="480"/>
      <c r="BP9" s="481"/>
      <c r="BQ9" s="479" t="s">
        <v>690</v>
      </c>
      <c r="BR9" s="480"/>
      <c r="BS9" s="481"/>
      <c r="BT9" s="479" t="s">
        <v>690</v>
      </c>
      <c r="BU9" s="480"/>
      <c r="BV9" s="481"/>
      <c r="BW9" s="479" t="s">
        <v>690</v>
      </c>
      <c r="BX9" s="480"/>
      <c r="BY9" s="481"/>
      <c r="BZ9" s="479" t="s">
        <v>831</v>
      </c>
      <c r="CA9" s="480"/>
      <c r="CB9" s="481"/>
      <c r="CC9" s="479" t="s">
        <v>831</v>
      </c>
      <c r="CD9" s="480"/>
      <c r="CE9" s="481"/>
      <c r="CF9" s="479" t="s">
        <v>691</v>
      </c>
      <c r="CG9" s="480"/>
      <c r="CH9" s="481"/>
      <c r="CI9" s="479" t="s">
        <v>691</v>
      </c>
      <c r="CJ9" s="480"/>
      <c r="CK9" s="481"/>
      <c r="CL9" s="505" t="s">
        <v>691</v>
      </c>
      <c r="CM9" s="506"/>
      <c r="CN9" s="507"/>
      <c r="CO9" s="479" t="s">
        <v>692</v>
      </c>
      <c r="CP9" s="480"/>
      <c r="CQ9" s="481"/>
      <c r="CR9" s="479" t="s">
        <v>692</v>
      </c>
      <c r="CS9" s="480"/>
      <c r="CT9" s="481"/>
      <c r="CU9" s="479" t="s">
        <v>692</v>
      </c>
      <c r="CV9" s="480"/>
      <c r="CW9" s="481"/>
      <c r="CX9" s="479" t="s">
        <v>692</v>
      </c>
      <c r="CY9" s="480"/>
      <c r="CZ9" s="481"/>
      <c r="DA9" s="479" t="s">
        <v>693</v>
      </c>
      <c r="DB9" s="480"/>
      <c r="DC9" s="481"/>
      <c r="DD9" s="479" t="s">
        <v>694</v>
      </c>
      <c r="DE9" s="480"/>
      <c r="DF9" s="481"/>
      <c r="DG9" s="479" t="s">
        <v>695</v>
      </c>
      <c r="DH9" s="480"/>
      <c r="DI9" s="481"/>
      <c r="DJ9" s="479" t="s">
        <v>696</v>
      </c>
      <c r="DK9" s="480"/>
      <c r="DL9" s="481"/>
      <c r="DM9" s="479" t="s">
        <v>696</v>
      </c>
      <c r="DN9" s="480"/>
      <c r="DO9" s="481"/>
      <c r="DP9" s="479" t="s">
        <v>696</v>
      </c>
      <c r="DQ9" s="480"/>
      <c r="DR9" s="481"/>
      <c r="DS9" s="479" t="s">
        <v>780</v>
      </c>
      <c r="DT9" s="480"/>
      <c r="DU9" s="481"/>
      <c r="DV9" s="479" t="s">
        <v>697</v>
      </c>
      <c r="DW9" s="480"/>
      <c r="DX9" s="481"/>
      <c r="DY9" s="479" t="s">
        <v>697</v>
      </c>
      <c r="DZ9" s="480"/>
      <c r="EA9" s="481"/>
      <c r="EB9" s="479" t="s">
        <v>697</v>
      </c>
      <c r="EC9" s="480"/>
      <c r="ED9" s="481"/>
      <c r="EE9" s="479" t="s">
        <v>698</v>
      </c>
      <c r="EF9" s="480"/>
      <c r="EG9" s="481"/>
      <c r="EH9" s="479" t="s">
        <v>781</v>
      </c>
      <c r="EI9" s="480"/>
      <c r="EJ9" s="481"/>
      <c r="EK9" s="479" t="s">
        <v>781</v>
      </c>
      <c r="EL9" s="480"/>
      <c r="EM9" s="481"/>
      <c r="EN9" s="479" t="s">
        <v>781</v>
      </c>
      <c r="EO9" s="480"/>
      <c r="EP9" s="481"/>
      <c r="EQ9" s="479" t="s">
        <v>781</v>
      </c>
      <c r="ER9" s="480"/>
      <c r="ES9" s="481"/>
      <c r="ET9" s="479" t="s">
        <v>781</v>
      </c>
      <c r="EU9" s="480"/>
      <c r="EV9" s="481"/>
      <c r="EW9" s="479" t="s">
        <v>781</v>
      </c>
      <c r="EX9" s="480"/>
      <c r="EY9" s="481"/>
      <c r="EZ9" s="479" t="s">
        <v>781</v>
      </c>
      <c r="FA9" s="480"/>
      <c r="FB9" s="481"/>
      <c r="FC9" s="502" t="s">
        <v>781</v>
      </c>
      <c r="FD9" s="503"/>
      <c r="FE9" s="504"/>
      <c r="FF9" s="479" t="s">
        <v>780</v>
      </c>
      <c r="FG9" s="480"/>
      <c r="FH9" s="481"/>
      <c r="FI9" s="479" t="s">
        <v>780</v>
      </c>
      <c r="FJ9" s="480"/>
      <c r="FK9" s="481"/>
      <c r="FL9" s="479" t="s">
        <v>849</v>
      </c>
      <c r="FM9" s="480"/>
      <c r="FN9" s="481"/>
      <c r="FO9" s="479" t="s">
        <v>699</v>
      </c>
      <c r="FP9" s="480"/>
      <c r="FQ9" s="481"/>
      <c r="FR9" s="479" t="s">
        <v>699</v>
      </c>
      <c r="FS9" s="480"/>
      <c r="FT9" s="481"/>
      <c r="FU9" s="479" t="s">
        <v>699</v>
      </c>
      <c r="FV9" s="480"/>
      <c r="FW9" s="481"/>
      <c r="FX9" s="479" t="s">
        <v>699</v>
      </c>
      <c r="FY9" s="480"/>
      <c r="FZ9" s="481"/>
      <c r="GA9" s="479" t="s">
        <v>699</v>
      </c>
      <c r="GB9" s="480"/>
      <c r="GC9" s="481"/>
      <c r="GD9" s="479" t="s">
        <v>318</v>
      </c>
      <c r="GE9" s="480"/>
      <c r="GF9" s="481"/>
      <c r="GG9" s="510">
        <v>1003</v>
      </c>
      <c r="GH9" s="511"/>
      <c r="GI9" s="512"/>
      <c r="GJ9" s="479" t="s">
        <v>699</v>
      </c>
      <c r="GK9" s="480"/>
      <c r="GL9" s="481"/>
      <c r="GM9" s="479" t="s">
        <v>700</v>
      </c>
      <c r="GN9" s="480"/>
      <c r="GO9" s="481"/>
      <c r="GP9" s="479" t="s">
        <v>700</v>
      </c>
      <c r="GQ9" s="480"/>
      <c r="GR9" s="481"/>
      <c r="GS9" s="479" t="s">
        <v>842</v>
      </c>
      <c r="GT9" s="480"/>
      <c r="GU9" s="481"/>
      <c r="GV9" s="479" t="s">
        <v>842</v>
      </c>
      <c r="GW9" s="480"/>
      <c r="GX9" s="481"/>
      <c r="GY9" s="253"/>
      <c r="GZ9" s="253"/>
      <c r="HA9" s="254"/>
    </row>
    <row r="10" spans="1:231" ht="36.75" customHeight="1">
      <c r="A10" s="255" t="s">
        <v>701</v>
      </c>
      <c r="B10" s="252" t="s">
        <v>702</v>
      </c>
      <c r="C10" s="256">
        <f>SUM(C11:C13)</f>
        <v>1359</v>
      </c>
      <c r="D10" s="256">
        <f aca="true" t="shared" si="0" ref="D10:BG10">SUM(D11:D13)</f>
        <v>1359</v>
      </c>
      <c r="E10" s="256">
        <f t="shared" si="0"/>
        <v>1359</v>
      </c>
      <c r="F10" s="256">
        <f t="shared" si="0"/>
        <v>899</v>
      </c>
      <c r="G10" s="256">
        <f t="shared" si="0"/>
        <v>899</v>
      </c>
      <c r="H10" s="256">
        <f t="shared" si="0"/>
        <v>899</v>
      </c>
      <c r="I10" s="256">
        <f t="shared" si="0"/>
        <v>2368</v>
      </c>
      <c r="J10" s="256">
        <f t="shared" si="0"/>
        <v>2484.9</v>
      </c>
      <c r="K10" s="256">
        <f t="shared" si="0"/>
        <v>2484.9</v>
      </c>
      <c r="L10" s="256">
        <f t="shared" si="0"/>
        <v>0</v>
      </c>
      <c r="M10" s="256">
        <f t="shared" si="0"/>
        <v>0</v>
      </c>
      <c r="N10" s="256">
        <f t="shared" si="0"/>
        <v>0</v>
      </c>
      <c r="O10" s="256">
        <f t="shared" si="0"/>
        <v>0</v>
      </c>
      <c r="P10" s="256">
        <f t="shared" si="0"/>
        <v>0</v>
      </c>
      <c r="Q10" s="256">
        <f t="shared" si="0"/>
        <v>0</v>
      </c>
      <c r="R10" s="256">
        <f t="shared" si="0"/>
        <v>0</v>
      </c>
      <c r="S10" s="256">
        <f t="shared" si="0"/>
        <v>0</v>
      </c>
      <c r="T10" s="256">
        <f t="shared" si="0"/>
        <v>0</v>
      </c>
      <c r="U10" s="256">
        <f t="shared" si="0"/>
        <v>15324</v>
      </c>
      <c r="V10" s="335">
        <f t="shared" si="0"/>
        <v>15324</v>
      </c>
      <c r="W10" s="256">
        <f t="shared" si="0"/>
        <v>15324</v>
      </c>
      <c r="X10" s="256">
        <f t="shared" si="0"/>
        <v>530</v>
      </c>
      <c r="Y10" s="256">
        <f t="shared" si="0"/>
        <v>530</v>
      </c>
      <c r="Z10" s="256">
        <f t="shared" si="0"/>
        <v>530</v>
      </c>
      <c r="AA10" s="256">
        <f>SUM(AA11:AA13)</f>
        <v>0</v>
      </c>
      <c r="AB10" s="256">
        <f>SUM(AB11:AB13)</f>
        <v>0</v>
      </c>
      <c r="AC10" s="256">
        <f>SUM(AC11:AC13)</f>
        <v>0</v>
      </c>
      <c r="AD10" s="256">
        <f t="shared" si="0"/>
        <v>0</v>
      </c>
      <c r="AE10" s="256">
        <f t="shared" si="0"/>
        <v>0</v>
      </c>
      <c r="AF10" s="256">
        <f t="shared" si="0"/>
        <v>0</v>
      </c>
      <c r="AG10" s="256">
        <f t="shared" si="0"/>
        <v>0</v>
      </c>
      <c r="AH10" s="256">
        <f t="shared" si="0"/>
        <v>0</v>
      </c>
      <c r="AI10" s="256">
        <f t="shared" si="0"/>
        <v>0</v>
      </c>
      <c r="AJ10" s="256">
        <f t="shared" si="0"/>
        <v>1673</v>
      </c>
      <c r="AK10" s="256">
        <f t="shared" si="0"/>
        <v>1283</v>
      </c>
      <c r="AL10" s="256">
        <f t="shared" si="0"/>
        <v>1283</v>
      </c>
      <c r="AM10" s="256">
        <f t="shared" si="0"/>
        <v>2158</v>
      </c>
      <c r="AN10" s="256">
        <f t="shared" si="0"/>
        <v>2158</v>
      </c>
      <c r="AO10" s="256">
        <f t="shared" si="0"/>
        <v>2158</v>
      </c>
      <c r="AP10" s="256">
        <f t="shared" si="0"/>
        <v>0</v>
      </c>
      <c r="AQ10" s="256">
        <f t="shared" si="0"/>
        <v>0</v>
      </c>
      <c r="AR10" s="256">
        <f t="shared" si="0"/>
        <v>0</v>
      </c>
      <c r="AS10" s="256">
        <f t="shared" si="0"/>
        <v>0</v>
      </c>
      <c r="AT10" s="256">
        <f t="shared" si="0"/>
        <v>0</v>
      </c>
      <c r="AU10" s="256">
        <f t="shared" si="0"/>
        <v>0</v>
      </c>
      <c r="AV10" s="256">
        <f t="shared" si="0"/>
        <v>0</v>
      </c>
      <c r="AW10" s="256">
        <f t="shared" si="0"/>
        <v>0</v>
      </c>
      <c r="AX10" s="256">
        <f t="shared" si="0"/>
        <v>0</v>
      </c>
      <c r="AY10" s="256">
        <f t="shared" si="0"/>
        <v>0</v>
      </c>
      <c r="AZ10" s="256">
        <f t="shared" si="0"/>
        <v>0</v>
      </c>
      <c r="BA10" s="256">
        <f t="shared" si="0"/>
        <v>0</v>
      </c>
      <c r="BB10" s="256">
        <f t="shared" si="0"/>
        <v>0</v>
      </c>
      <c r="BC10" s="256">
        <f t="shared" si="0"/>
        <v>0</v>
      </c>
      <c r="BD10" s="256">
        <f t="shared" si="0"/>
        <v>0</v>
      </c>
      <c r="BE10" s="256">
        <f t="shared" si="0"/>
        <v>0</v>
      </c>
      <c r="BF10" s="256">
        <f t="shared" si="0"/>
        <v>0</v>
      </c>
      <c r="BG10" s="256">
        <f t="shared" si="0"/>
        <v>0</v>
      </c>
      <c r="BH10" s="335">
        <f aca="true" t="shared" si="1" ref="BH10:DR10">SUM(BH11:BH13)</f>
        <v>9602</v>
      </c>
      <c r="BI10" s="256">
        <f t="shared" si="1"/>
        <v>10577.51</v>
      </c>
      <c r="BJ10" s="256">
        <f t="shared" si="1"/>
        <v>10578</v>
      </c>
      <c r="BK10" s="256">
        <f t="shared" si="1"/>
        <v>170044</v>
      </c>
      <c r="BL10" s="256">
        <f t="shared" si="1"/>
        <v>170044</v>
      </c>
      <c r="BM10" s="256">
        <f t="shared" si="1"/>
        <v>170044</v>
      </c>
      <c r="BN10" s="256">
        <f t="shared" si="1"/>
        <v>5739</v>
      </c>
      <c r="BO10" s="256">
        <f t="shared" si="1"/>
        <v>5739</v>
      </c>
      <c r="BP10" s="256">
        <f t="shared" si="1"/>
        <v>5739</v>
      </c>
      <c r="BQ10" s="335">
        <f t="shared" si="1"/>
        <v>4090</v>
      </c>
      <c r="BR10" s="256">
        <f t="shared" si="1"/>
        <v>4096</v>
      </c>
      <c r="BS10" s="256">
        <f t="shared" si="1"/>
        <v>4096</v>
      </c>
      <c r="BT10" s="335">
        <f t="shared" si="1"/>
        <v>4289.56</v>
      </c>
      <c r="BU10" s="256">
        <f t="shared" si="1"/>
        <v>4289.56</v>
      </c>
      <c r="BV10" s="256">
        <f t="shared" si="1"/>
        <v>4289.56</v>
      </c>
      <c r="BW10" s="335">
        <f t="shared" si="1"/>
        <v>2331</v>
      </c>
      <c r="BX10" s="256">
        <f t="shared" si="1"/>
        <v>2331</v>
      </c>
      <c r="BY10" s="256">
        <f t="shared" si="1"/>
        <v>2331</v>
      </c>
      <c r="BZ10" s="335">
        <f t="shared" si="1"/>
        <v>1275</v>
      </c>
      <c r="CA10" s="256">
        <f t="shared" si="1"/>
        <v>1275</v>
      </c>
      <c r="CB10" s="256">
        <f t="shared" si="1"/>
        <v>1275</v>
      </c>
      <c r="CC10" s="256">
        <f>SUM(CC11:CC13)</f>
        <v>0</v>
      </c>
      <c r="CD10" s="256">
        <f>SUM(CD11:CD13)</f>
        <v>0</v>
      </c>
      <c r="CE10" s="256">
        <f>SUM(CE11:CE13)</f>
        <v>0</v>
      </c>
      <c r="CF10" s="335">
        <f t="shared" si="1"/>
        <v>2979</v>
      </c>
      <c r="CG10" s="256">
        <f t="shared" si="1"/>
        <v>3128</v>
      </c>
      <c r="CH10" s="256">
        <f t="shared" si="1"/>
        <v>3128</v>
      </c>
      <c r="CI10" s="256">
        <f t="shared" si="1"/>
        <v>0</v>
      </c>
      <c r="CJ10" s="256">
        <f t="shared" si="1"/>
        <v>0</v>
      </c>
      <c r="CK10" s="256">
        <f t="shared" si="1"/>
        <v>0</v>
      </c>
      <c r="CL10" s="256">
        <f t="shared" si="1"/>
        <v>0</v>
      </c>
      <c r="CM10" s="256">
        <f t="shared" si="1"/>
        <v>0</v>
      </c>
      <c r="CN10" s="256">
        <f t="shared" si="1"/>
        <v>0</v>
      </c>
      <c r="CO10" s="366">
        <f>SUM(CO11:CO13)</f>
        <v>6676</v>
      </c>
      <c r="CP10" s="367">
        <f>SUM(CP11:CP13)</f>
        <v>6676</v>
      </c>
      <c r="CQ10" s="367">
        <f>SUM(CQ11:CQ13)</f>
        <v>6676</v>
      </c>
      <c r="CR10" s="335">
        <f t="shared" si="1"/>
        <v>6858</v>
      </c>
      <c r="CS10" s="256">
        <f t="shared" si="1"/>
        <v>6858</v>
      </c>
      <c r="CT10" s="256">
        <f t="shared" si="1"/>
        <v>6858</v>
      </c>
      <c r="CU10" s="256">
        <f t="shared" si="1"/>
        <v>0</v>
      </c>
      <c r="CV10" s="256">
        <f t="shared" si="1"/>
        <v>0</v>
      </c>
      <c r="CW10" s="256">
        <f t="shared" si="1"/>
        <v>0</v>
      </c>
      <c r="CX10" s="335">
        <f t="shared" si="1"/>
        <v>2465</v>
      </c>
      <c r="CY10" s="256">
        <f t="shared" si="1"/>
        <v>2465</v>
      </c>
      <c r="CZ10" s="256">
        <f t="shared" si="1"/>
        <v>2465</v>
      </c>
      <c r="DA10" s="335">
        <f t="shared" si="1"/>
        <v>202</v>
      </c>
      <c r="DB10" s="256">
        <f t="shared" si="1"/>
        <v>202</v>
      </c>
      <c r="DC10" s="256">
        <f t="shared" si="1"/>
        <v>202</v>
      </c>
      <c r="DD10" s="335">
        <f t="shared" si="1"/>
        <v>710</v>
      </c>
      <c r="DE10" s="256">
        <f t="shared" si="1"/>
        <v>710</v>
      </c>
      <c r="DF10" s="256">
        <f t="shared" si="1"/>
        <v>710</v>
      </c>
      <c r="DG10" s="335">
        <f t="shared" si="1"/>
        <v>115</v>
      </c>
      <c r="DH10" s="256">
        <f t="shared" si="1"/>
        <v>115</v>
      </c>
      <c r="DI10" s="256">
        <f t="shared" si="1"/>
        <v>115</v>
      </c>
      <c r="DJ10" s="256">
        <f t="shared" si="1"/>
        <v>0</v>
      </c>
      <c r="DK10" s="256">
        <f t="shared" si="1"/>
        <v>0</v>
      </c>
      <c r="DL10" s="256">
        <f t="shared" si="1"/>
        <v>0</v>
      </c>
      <c r="DM10" s="335">
        <f t="shared" si="1"/>
        <v>871</v>
      </c>
      <c r="DN10" s="256">
        <f t="shared" si="1"/>
        <v>871</v>
      </c>
      <c r="DO10" s="256">
        <f t="shared" si="1"/>
        <v>871</v>
      </c>
      <c r="DP10" s="256">
        <f t="shared" si="1"/>
        <v>0</v>
      </c>
      <c r="DQ10" s="256">
        <f t="shared" si="1"/>
        <v>0</v>
      </c>
      <c r="DR10" s="256">
        <f t="shared" si="1"/>
        <v>0</v>
      </c>
      <c r="DS10" s="256">
        <f aca="true" t="shared" si="2" ref="DS10:GD10">SUM(DS11:DS13)</f>
        <v>0</v>
      </c>
      <c r="DT10" s="256">
        <f t="shared" si="2"/>
        <v>0</v>
      </c>
      <c r="DU10" s="256">
        <f t="shared" si="2"/>
        <v>0</v>
      </c>
      <c r="DV10" s="335">
        <f t="shared" si="2"/>
        <v>29612.4</v>
      </c>
      <c r="DW10" s="256">
        <f t="shared" si="2"/>
        <v>36700.6</v>
      </c>
      <c r="DX10" s="256">
        <f t="shared" si="2"/>
        <v>36700.6</v>
      </c>
      <c r="DY10" s="256">
        <f t="shared" si="2"/>
        <v>5225.9</v>
      </c>
      <c r="DZ10" s="256">
        <f t="shared" si="2"/>
        <v>5225.9</v>
      </c>
      <c r="EA10" s="256">
        <f t="shared" si="2"/>
        <v>5225.9</v>
      </c>
      <c r="EB10" s="335">
        <f t="shared" si="2"/>
        <v>280</v>
      </c>
      <c r="EC10" s="256">
        <f t="shared" si="2"/>
        <v>280</v>
      </c>
      <c r="ED10" s="256">
        <f t="shared" si="2"/>
        <v>280</v>
      </c>
      <c r="EE10" s="335">
        <f t="shared" si="2"/>
        <v>6808</v>
      </c>
      <c r="EF10" s="256">
        <f t="shared" si="2"/>
        <v>7699</v>
      </c>
      <c r="EG10" s="256">
        <f t="shared" si="2"/>
        <v>7699</v>
      </c>
      <c r="EH10" s="335">
        <f t="shared" si="2"/>
        <v>478</v>
      </c>
      <c r="EI10" s="256">
        <f t="shared" si="2"/>
        <v>478</v>
      </c>
      <c r="EJ10" s="256">
        <f t="shared" si="2"/>
        <v>478</v>
      </c>
      <c r="EK10" s="335">
        <f t="shared" si="2"/>
        <v>672</v>
      </c>
      <c r="EL10" s="256">
        <f t="shared" si="2"/>
        <v>672</v>
      </c>
      <c r="EM10" s="256">
        <f t="shared" si="2"/>
        <v>672</v>
      </c>
      <c r="EN10" s="256">
        <f t="shared" si="2"/>
        <v>0</v>
      </c>
      <c r="EO10" s="256">
        <f t="shared" si="2"/>
        <v>0</v>
      </c>
      <c r="EP10" s="256">
        <f t="shared" si="2"/>
        <v>0</v>
      </c>
      <c r="EQ10" s="335">
        <f t="shared" si="2"/>
        <v>429</v>
      </c>
      <c r="ER10" s="256">
        <f t="shared" si="2"/>
        <v>394</v>
      </c>
      <c r="ES10" s="256">
        <f t="shared" si="2"/>
        <v>394</v>
      </c>
      <c r="ET10" s="335">
        <f t="shared" si="2"/>
        <v>430</v>
      </c>
      <c r="EU10" s="256">
        <f t="shared" si="2"/>
        <v>428</v>
      </c>
      <c r="EV10" s="256">
        <f t="shared" si="2"/>
        <v>428</v>
      </c>
      <c r="EW10" s="335">
        <f t="shared" si="2"/>
        <v>3965</v>
      </c>
      <c r="EX10" s="256">
        <f t="shared" si="2"/>
        <v>3965</v>
      </c>
      <c r="EY10" s="256">
        <f t="shared" si="2"/>
        <v>3965</v>
      </c>
      <c r="EZ10" s="335">
        <f>SUM(EZ11:EZ13)</f>
        <v>402</v>
      </c>
      <c r="FA10" s="256">
        <f t="shared" si="2"/>
        <v>403</v>
      </c>
      <c r="FB10" s="256">
        <f t="shared" si="2"/>
        <v>403</v>
      </c>
      <c r="FC10" s="335">
        <f t="shared" si="2"/>
        <v>343</v>
      </c>
      <c r="FD10" s="256">
        <f t="shared" si="2"/>
        <v>343</v>
      </c>
      <c r="FE10" s="256">
        <f t="shared" si="2"/>
        <v>343</v>
      </c>
      <c r="FF10" s="256">
        <f t="shared" si="2"/>
        <v>0</v>
      </c>
      <c r="FG10" s="256">
        <f t="shared" si="2"/>
        <v>0</v>
      </c>
      <c r="FH10" s="256">
        <f t="shared" si="2"/>
        <v>0</v>
      </c>
      <c r="FI10" s="335">
        <f t="shared" si="2"/>
        <v>1172</v>
      </c>
      <c r="FJ10" s="256">
        <f t="shared" si="2"/>
        <v>1172</v>
      </c>
      <c r="FK10" s="256">
        <f t="shared" si="2"/>
        <v>1172</v>
      </c>
      <c r="FL10" s="256">
        <f t="shared" si="2"/>
        <v>0</v>
      </c>
      <c r="FM10" s="256">
        <f t="shared" si="2"/>
        <v>0</v>
      </c>
      <c r="FN10" s="256">
        <f t="shared" si="2"/>
        <v>0</v>
      </c>
      <c r="FO10" s="256">
        <f t="shared" si="2"/>
        <v>0</v>
      </c>
      <c r="FP10" s="256">
        <f t="shared" si="2"/>
        <v>0</v>
      </c>
      <c r="FQ10" s="256">
        <f t="shared" si="2"/>
        <v>0</v>
      </c>
      <c r="FR10" s="256">
        <f t="shared" si="2"/>
        <v>0</v>
      </c>
      <c r="FS10" s="256">
        <f t="shared" si="2"/>
        <v>0</v>
      </c>
      <c r="FT10" s="256">
        <f t="shared" si="2"/>
        <v>0</v>
      </c>
      <c r="FU10" s="256">
        <f t="shared" si="2"/>
        <v>0</v>
      </c>
      <c r="FV10" s="256">
        <f t="shared" si="2"/>
        <v>0</v>
      </c>
      <c r="FW10" s="256">
        <f t="shared" si="2"/>
        <v>0</v>
      </c>
      <c r="FX10" s="256">
        <f t="shared" si="2"/>
        <v>0</v>
      </c>
      <c r="FY10" s="256">
        <f t="shared" si="2"/>
        <v>0</v>
      </c>
      <c r="FZ10" s="256">
        <f t="shared" si="2"/>
        <v>0</v>
      </c>
      <c r="GA10" s="256">
        <f t="shared" si="2"/>
        <v>0</v>
      </c>
      <c r="GB10" s="256">
        <f t="shared" si="2"/>
        <v>0</v>
      </c>
      <c r="GC10" s="256">
        <f t="shared" si="2"/>
        <v>0</v>
      </c>
      <c r="GD10" s="256">
        <f t="shared" si="2"/>
        <v>0</v>
      </c>
      <c r="GE10" s="256">
        <f aca="true" t="shared" si="3" ref="GE10:GX10">SUM(GE11:GE13)</f>
        <v>0</v>
      </c>
      <c r="GF10" s="256">
        <f t="shared" si="3"/>
        <v>0</v>
      </c>
      <c r="GG10" s="256">
        <f t="shared" si="3"/>
        <v>0</v>
      </c>
      <c r="GH10" s="256">
        <f t="shared" si="3"/>
        <v>0</v>
      </c>
      <c r="GI10" s="256">
        <f t="shared" si="3"/>
        <v>0</v>
      </c>
      <c r="GJ10" s="256">
        <f t="shared" si="3"/>
        <v>0</v>
      </c>
      <c r="GK10" s="256">
        <f t="shared" si="3"/>
        <v>0</v>
      </c>
      <c r="GL10" s="256">
        <f t="shared" si="3"/>
        <v>0</v>
      </c>
      <c r="GM10" s="256">
        <f t="shared" si="3"/>
        <v>0</v>
      </c>
      <c r="GN10" s="256">
        <f t="shared" si="3"/>
        <v>0</v>
      </c>
      <c r="GO10" s="256">
        <f t="shared" si="3"/>
        <v>0</v>
      </c>
      <c r="GP10" s="256">
        <f t="shared" si="3"/>
        <v>0</v>
      </c>
      <c r="GQ10" s="256">
        <f t="shared" si="3"/>
        <v>0</v>
      </c>
      <c r="GR10" s="256">
        <f t="shared" si="3"/>
        <v>0</v>
      </c>
      <c r="GS10" s="256">
        <f t="shared" si="3"/>
        <v>0</v>
      </c>
      <c r="GT10" s="256">
        <f t="shared" si="3"/>
        <v>0</v>
      </c>
      <c r="GU10" s="256">
        <f t="shared" si="3"/>
        <v>0</v>
      </c>
      <c r="GV10" s="256">
        <f t="shared" si="3"/>
        <v>0</v>
      </c>
      <c r="GW10" s="256">
        <f t="shared" si="3"/>
        <v>0</v>
      </c>
      <c r="GX10" s="256">
        <f t="shared" si="3"/>
        <v>0</v>
      </c>
      <c r="GY10" s="259">
        <f>C10+F10+I10+L10+O10+R10+U10+X10+AA10+AD10+AJ10+AM10+AP10+AS10+AV10+AY10+BB10+BE10+BH10+BK10+BN10+BQ10+BT10+BW10+BZ10+CC10+CF10+CI10+CL10+CO10+CR10+CU10+CX10+DA10+DD10+DG10+DJ10+DM10+DP10+DS10+DV10+DY10+EB10+EE10+EH10+EK10+EN10+EQ10+ET10+EW10+EZ10+FC10+FF10+FI10+FL10+FO10+FR10+FU10+FX10+GA10+GD10+GG10+GJ10+GM10+GP10+GS10+GV10+AG10</f>
        <v>292374.86000000004</v>
      </c>
      <c r="GZ10" s="259">
        <f>D10+G10+J10+M10+P10+S10+V10+Y10+AB10+AE10+AK10+AN10+AQ10+AT10+AW10+AZ10+BC10+BF10+BI10+BL10+BO10+BR10+BU10+BX10+CA10+CD10+CG10+CJ10+CM10+CP10+CS10+CV10+CY10+DB10+DE10+DH10+DK10+DN10+DQ10+DT10+DW10+DZ10+EC10+EF10+EI10+EL10+EO10+ER10+EU10+EX10+FA10+FD10+FG10+FJ10+FM10+FP10+FS10+FV10+FY10+GB10+GE10+GH10+GK10+GN10+GQ10+GT10+GW10+AH10</f>
        <v>301175.47000000003</v>
      </c>
      <c r="HA10" s="259">
        <f>E10+H10+K10+N10+Q10+T10+W10+Z10+AC10+AF10+AL10+AO10+AR10+AU10+AX10+BA10+BD10+BG10+BJ10+BM10+BP10+BS10+BV10+BY10+CB10+CE10+CH10+CK10+CN10+CQ10+CT10+CW10+CZ10+DC10+DF10+DI10+DL10+DO10+DR10+DU10+DX10+EA10+ED10+EG10+EJ10+EM10+EP10+ES10+EV10+EY10+FB10+FE10+FH10+FK10+FN10+FQ10+FT10+FW10+FZ10+GC10+GF10+GI10+GL10+GO10+GR10+GU10+GX10+AI10</f>
        <v>301175.96</v>
      </c>
      <c r="HB10" s="260"/>
      <c r="HC10" s="260"/>
      <c r="HD10" s="260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 t="e">
        <f>C10+F10+#REF!+U10+AJ10+AA10+BH10+BQ10+BZ10+CF10+CR10+CX10+DA10+DD10+DG10+DM10+DV10+EB10+EE10+EH10+EK10+EQ10+ET10+EW10+EZ10+FC10+FI10</f>
        <v>#REF!</v>
      </c>
      <c r="HP10" s="294"/>
      <c r="HQ10" s="294"/>
      <c r="HR10" s="294"/>
      <c r="HS10" s="294"/>
      <c r="HT10" s="294"/>
      <c r="HU10" s="294"/>
      <c r="HW10" s="294" t="e">
        <f>C10+F10+I10+#REF!+U10+AJ10+BH10+BQ10+BT10+BW10+BZ10+CF10+CR10+CX10+DA10+DD10+DG10+DM10+DV10+EB10+EE10+EH10+EK10+EQ10+ET10+EW10+EZ10+FC10+FI10</f>
        <v>#REF!</v>
      </c>
    </row>
    <row r="11" spans="1:231" ht="36.75" customHeight="1">
      <c r="A11" s="261" t="s">
        <v>703</v>
      </c>
      <c r="B11" s="262" t="s">
        <v>704</v>
      </c>
      <c r="C11" s="263">
        <v>1077</v>
      </c>
      <c r="D11" s="263">
        <v>1077</v>
      </c>
      <c r="E11" s="263">
        <v>1077</v>
      </c>
      <c r="F11" s="265">
        <v>712</v>
      </c>
      <c r="G11" s="265">
        <v>712</v>
      </c>
      <c r="H11" s="265">
        <v>712</v>
      </c>
      <c r="I11" s="263">
        <v>1876</v>
      </c>
      <c r="J11" s="263">
        <v>1969</v>
      </c>
      <c r="K11" s="263">
        <v>1969</v>
      </c>
      <c r="L11" s="263"/>
      <c r="M11" s="263"/>
      <c r="N11" s="263"/>
      <c r="O11" s="263"/>
      <c r="P11" s="263"/>
      <c r="Q11" s="263"/>
      <c r="R11" s="263"/>
      <c r="S11" s="263"/>
      <c r="T11" s="263"/>
      <c r="U11" s="264">
        <f>11451+42+42+553</f>
        <v>12088</v>
      </c>
      <c r="V11" s="264">
        <f>11451+42+42+553</f>
        <v>12088</v>
      </c>
      <c r="W11" s="264">
        <f>11451+42+42+553</f>
        <v>12088</v>
      </c>
      <c r="X11" s="263">
        <v>420</v>
      </c>
      <c r="Y11" s="263">
        <v>420</v>
      </c>
      <c r="Z11" s="263">
        <v>420</v>
      </c>
      <c r="AA11" s="263"/>
      <c r="AB11" s="263"/>
      <c r="AC11" s="263"/>
      <c r="AD11" s="263"/>
      <c r="AE11" s="263"/>
      <c r="AF11" s="263"/>
      <c r="AG11" s="263"/>
      <c r="AH11" s="263"/>
      <c r="AI11" s="263"/>
      <c r="AJ11" s="263">
        <v>1610</v>
      </c>
      <c r="AK11" s="263">
        <v>1237</v>
      </c>
      <c r="AL11" s="263">
        <v>1237</v>
      </c>
      <c r="AM11" s="263">
        <v>1694</v>
      </c>
      <c r="AN11" s="263">
        <v>1694</v>
      </c>
      <c r="AO11" s="263">
        <v>1694</v>
      </c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56"/>
      <c r="BF11" s="256"/>
      <c r="BG11" s="256"/>
      <c r="BH11" s="265">
        <v>7537</v>
      </c>
      <c r="BI11" s="265">
        <v>8310.51</v>
      </c>
      <c r="BJ11" s="265">
        <v>8311</v>
      </c>
      <c r="BK11" s="265">
        <f>121285+12267.8</f>
        <v>133552.8</v>
      </c>
      <c r="BL11" s="265">
        <v>133553</v>
      </c>
      <c r="BM11" s="265">
        <v>133553</v>
      </c>
      <c r="BN11" s="265">
        <v>4547</v>
      </c>
      <c r="BO11" s="265">
        <v>4547</v>
      </c>
      <c r="BP11" s="265">
        <v>4547</v>
      </c>
      <c r="BQ11" s="364">
        <v>3204</v>
      </c>
      <c r="BR11" s="364">
        <v>3209</v>
      </c>
      <c r="BS11" s="364">
        <v>3209</v>
      </c>
      <c r="BT11" s="365">
        <v>3380</v>
      </c>
      <c r="BU11" s="365">
        <v>3380</v>
      </c>
      <c r="BV11" s="365">
        <v>3380</v>
      </c>
      <c r="BW11" s="265">
        <v>1847</v>
      </c>
      <c r="BX11" s="265">
        <v>1847</v>
      </c>
      <c r="BY11" s="265">
        <v>1847</v>
      </c>
      <c r="BZ11" s="265">
        <v>1010</v>
      </c>
      <c r="CA11" s="265">
        <v>1010</v>
      </c>
      <c r="CB11" s="265">
        <v>1010</v>
      </c>
      <c r="CC11" s="265"/>
      <c r="CD11" s="265"/>
      <c r="CE11" s="263"/>
      <c r="CF11" s="365">
        <v>2361</v>
      </c>
      <c r="CG11" s="365">
        <v>2479</v>
      </c>
      <c r="CH11" s="365">
        <v>2479</v>
      </c>
      <c r="CI11" s="263"/>
      <c r="CJ11" s="263"/>
      <c r="CK11" s="263"/>
      <c r="CL11" s="263"/>
      <c r="CM11" s="263"/>
      <c r="CN11" s="266"/>
      <c r="CO11" s="365">
        <v>5290</v>
      </c>
      <c r="CP11" s="365">
        <v>5290</v>
      </c>
      <c r="CQ11" s="365">
        <v>5290</v>
      </c>
      <c r="CR11" s="365">
        <v>5434</v>
      </c>
      <c r="CS11" s="365">
        <v>5434</v>
      </c>
      <c r="CT11" s="365">
        <v>5434</v>
      </c>
      <c r="CU11" s="263"/>
      <c r="CV11" s="263"/>
      <c r="CW11" s="263"/>
      <c r="CX11" s="263">
        <v>1930</v>
      </c>
      <c r="CY11" s="263">
        <v>1930</v>
      </c>
      <c r="CZ11" s="263">
        <v>1930</v>
      </c>
      <c r="DA11" s="263">
        <v>160</v>
      </c>
      <c r="DB11" s="263">
        <v>160</v>
      </c>
      <c r="DC11" s="263">
        <v>160</v>
      </c>
      <c r="DD11" s="263">
        <v>563</v>
      </c>
      <c r="DE11" s="263">
        <v>563</v>
      </c>
      <c r="DF11" s="263">
        <v>563</v>
      </c>
      <c r="DG11" s="263">
        <v>91</v>
      </c>
      <c r="DH11" s="263">
        <v>91</v>
      </c>
      <c r="DI11" s="263">
        <v>91</v>
      </c>
      <c r="DJ11" s="263"/>
      <c r="DK11" s="263"/>
      <c r="DL11" s="263"/>
      <c r="DM11" s="365">
        <v>690</v>
      </c>
      <c r="DN11" s="365">
        <v>690</v>
      </c>
      <c r="DO11" s="365">
        <v>690</v>
      </c>
      <c r="DP11" s="263"/>
      <c r="DQ11" s="263"/>
      <c r="DR11" s="263"/>
      <c r="DS11" s="263"/>
      <c r="DT11" s="263"/>
      <c r="DU11" s="263"/>
      <c r="DV11" s="267">
        <v>23467</v>
      </c>
      <c r="DW11" s="267">
        <v>29084.2</v>
      </c>
      <c r="DX11" s="267">
        <v>29084.2</v>
      </c>
      <c r="DY11" s="263">
        <v>4141</v>
      </c>
      <c r="DZ11" s="263">
        <v>4141</v>
      </c>
      <c r="EA11" s="263">
        <v>4141</v>
      </c>
      <c r="EB11" s="263">
        <v>222</v>
      </c>
      <c r="EC11" s="263">
        <v>222</v>
      </c>
      <c r="ED11" s="263">
        <v>222</v>
      </c>
      <c r="EE11" s="263">
        <v>5395</v>
      </c>
      <c r="EF11" s="263">
        <v>6101</v>
      </c>
      <c r="EG11" s="263">
        <v>6101</v>
      </c>
      <c r="EH11" s="263">
        <v>379</v>
      </c>
      <c r="EI11" s="263">
        <v>379</v>
      </c>
      <c r="EJ11" s="263">
        <v>379</v>
      </c>
      <c r="EK11" s="263">
        <v>530</v>
      </c>
      <c r="EL11" s="263">
        <v>530</v>
      </c>
      <c r="EM11" s="263">
        <v>530</v>
      </c>
      <c r="EN11" s="263"/>
      <c r="EO11" s="263"/>
      <c r="EP11" s="263"/>
      <c r="EQ11" s="263">
        <v>340</v>
      </c>
      <c r="ER11" s="263">
        <v>305</v>
      </c>
      <c r="ES11" s="263">
        <v>305</v>
      </c>
      <c r="ET11" s="263">
        <v>328</v>
      </c>
      <c r="EU11" s="263">
        <v>326</v>
      </c>
      <c r="EV11" s="263">
        <v>326</v>
      </c>
      <c r="EW11" s="263">
        <v>3082</v>
      </c>
      <c r="EX11" s="263">
        <v>3082</v>
      </c>
      <c r="EY11" s="263">
        <v>3082</v>
      </c>
      <c r="EZ11" s="263">
        <v>319</v>
      </c>
      <c r="FA11" s="263">
        <v>319</v>
      </c>
      <c r="FB11" s="263">
        <v>319</v>
      </c>
      <c r="FC11" s="300">
        <v>272</v>
      </c>
      <c r="FD11" s="300">
        <v>272</v>
      </c>
      <c r="FE11" s="300">
        <v>272</v>
      </c>
      <c r="FF11" s="263"/>
      <c r="FG11" s="263"/>
      <c r="FH11" s="263"/>
      <c r="FI11" s="263">
        <v>929</v>
      </c>
      <c r="FJ11" s="263">
        <v>929</v>
      </c>
      <c r="FK11" s="263">
        <v>929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58"/>
      <c r="GJ11" s="265"/>
      <c r="GK11" s="265"/>
      <c r="GL11" s="263"/>
      <c r="GM11" s="263"/>
      <c r="GN11" s="263"/>
      <c r="GO11" s="263"/>
      <c r="GP11" s="263"/>
      <c r="GQ11" s="263"/>
      <c r="GR11" s="263"/>
      <c r="GS11" s="263"/>
      <c r="GT11" s="263"/>
      <c r="GU11" s="268"/>
      <c r="GV11" s="263"/>
      <c r="GW11" s="263"/>
      <c r="GX11" s="263"/>
      <c r="GY11" s="259">
        <f aca="true" t="shared" si="4" ref="GY11:GY44">C11+F11+I11+L11+O11+R11+U11+X11+AA11+AD11+AJ11+AM11+AP11+AS11+AV11+AY11+BB11+BE11+BH11+BK11+BN11+BQ11+BT11+BW11+BZ11+CC11+CF11+CI11+CL11+CO11+CR11+CU11+CX11+DA11+DD11+DG11+DJ11+DM11+DP11+DS11+DV11+DY11+EB11+EE11+EH11+EK11+EN11+EQ11+ET11+EW11+EZ11+FC11+FF11+FI11+FL11+FO11+FR11+FU11+FX11+GA11+GD11+GG11+GJ11+GM11+GP11+GS11+GV11+AG11</f>
        <v>230477.8</v>
      </c>
      <c r="GZ11" s="259">
        <f aca="true" t="shared" si="5" ref="GZ11:GZ44">D11+G11+J11+M11+P11+S11+V11+Y11+AB11+AE11+AK11+AN11+AQ11+AT11+AW11+AZ11+BC11+BF11+BI11+BL11+BO11+BR11+BU11+BX11+CA11+CD11+CG11+CJ11+CM11+CP11+CS11+CV11+CY11+DB11+DE11+DH11+DK11+DN11+DQ11+DT11+DW11+DZ11+EC11+EF11+EI11+EL11+EO11+ER11+EU11+EX11+FA11+FD11+FG11+FJ11+FM11+FP11+FS11+FV11+FY11+GB11+GE11+GH11+GK11+GN11+GQ11+GT11+GW11+AH11</f>
        <v>237380.71000000002</v>
      </c>
      <c r="HA11" s="259">
        <f aca="true" t="shared" si="6" ref="HA11:HA44">E11+H11+K11+N11+Q11+T11+W11+Z11+AC11+AF11+AL11+AO11+AR11+AU11+AX11+BA11+BD11+BG11+BJ11+BM11+BP11+BS11+BV11+BY11+CB11+CE11+CH11+CK11+CN11+CQ11+CT11+CW11+CZ11+DC11+DF11+DI11+DL11+DO11+DR11+DU11+DX11+EA11+ED11+EG11+EJ11+EM11+EP11+ES11+EV11+EY11+FB11+FE11+FH11+FK11+FN11+FQ11+FT11+FW11+FZ11+GC11+GF11+GI11+GL11+GO11+GR11+GU11+GX11+AI11</f>
        <v>237381.2</v>
      </c>
      <c r="HB11" s="260"/>
      <c r="HC11" s="260"/>
      <c r="HD11" s="260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W11" s="294">
        <f>(GY11+GY13)-((BK11+BK13)+(BN11+BN13)+(DY11+DY13)+(X11+X13)+(AM11+AM13))</f>
        <v>108383.95999999999</v>
      </c>
    </row>
    <row r="12" spans="1:229" ht="36.75" customHeight="1">
      <c r="A12" s="269" t="s">
        <v>705</v>
      </c>
      <c r="B12" s="262" t="s">
        <v>706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4">
        <v>30</v>
      </c>
      <c r="V12" s="263">
        <v>30</v>
      </c>
      <c r="W12" s="263">
        <v>30</v>
      </c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>
        <v>5</v>
      </c>
      <c r="AK12" s="263">
        <v>5</v>
      </c>
      <c r="AL12" s="263">
        <v>5</v>
      </c>
      <c r="AM12" s="263">
        <v>20</v>
      </c>
      <c r="AN12" s="263">
        <v>20</v>
      </c>
      <c r="AO12" s="263">
        <v>20</v>
      </c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56"/>
      <c r="BF12" s="256"/>
      <c r="BG12" s="256"/>
      <c r="BH12" s="265">
        <v>90</v>
      </c>
      <c r="BI12" s="265">
        <v>90</v>
      </c>
      <c r="BJ12" s="265">
        <v>90</v>
      </c>
      <c r="BK12" s="265">
        <v>1500</v>
      </c>
      <c r="BL12" s="265">
        <v>1500</v>
      </c>
      <c r="BM12" s="265">
        <v>1500</v>
      </c>
      <c r="BN12" s="265"/>
      <c r="BO12" s="265"/>
      <c r="BP12" s="265"/>
      <c r="BQ12" s="364">
        <v>46</v>
      </c>
      <c r="BR12" s="364">
        <v>46</v>
      </c>
      <c r="BS12" s="364">
        <v>46</v>
      </c>
      <c r="BT12" s="365">
        <v>24</v>
      </c>
      <c r="BU12" s="365">
        <v>24</v>
      </c>
      <c r="BV12" s="365">
        <v>24</v>
      </c>
      <c r="BW12" s="265"/>
      <c r="BX12" s="265"/>
      <c r="BY12" s="265"/>
      <c r="BZ12" s="265"/>
      <c r="CA12" s="265"/>
      <c r="CB12" s="265"/>
      <c r="CC12" s="265"/>
      <c r="CD12" s="265"/>
      <c r="CE12" s="263"/>
      <c r="CF12" s="365"/>
      <c r="CG12" s="365"/>
      <c r="CH12" s="365"/>
      <c r="CI12" s="263"/>
      <c r="CJ12" s="263"/>
      <c r="CK12" s="263"/>
      <c r="CL12" s="263"/>
      <c r="CM12" s="263"/>
      <c r="CN12" s="266"/>
      <c r="CO12" s="365"/>
      <c r="CP12" s="365"/>
      <c r="CQ12" s="365"/>
      <c r="CR12" s="365"/>
      <c r="CS12" s="365"/>
      <c r="CT12" s="365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365"/>
      <c r="DN12" s="365"/>
      <c r="DO12" s="365"/>
      <c r="DP12" s="263"/>
      <c r="DQ12" s="263"/>
      <c r="DR12" s="263"/>
      <c r="DS12" s="263"/>
      <c r="DT12" s="263"/>
      <c r="DU12" s="263"/>
      <c r="DV12" s="267">
        <v>6</v>
      </c>
      <c r="DW12" s="263">
        <v>6</v>
      </c>
      <c r="DX12" s="263">
        <v>6</v>
      </c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>
        <v>3</v>
      </c>
      <c r="EL12" s="263">
        <v>3</v>
      </c>
      <c r="EM12" s="263">
        <v>3</v>
      </c>
      <c r="EN12" s="263"/>
      <c r="EO12" s="263"/>
      <c r="EP12" s="263"/>
      <c r="EQ12" s="263"/>
      <c r="ER12" s="263"/>
      <c r="ES12" s="263"/>
      <c r="ET12" s="263">
        <v>15</v>
      </c>
      <c r="EU12" s="263">
        <v>15</v>
      </c>
      <c r="EV12" s="263">
        <v>15</v>
      </c>
      <c r="EW12" s="263">
        <v>75</v>
      </c>
      <c r="EX12" s="263">
        <v>75</v>
      </c>
      <c r="EY12" s="263">
        <v>75</v>
      </c>
      <c r="EZ12" s="263"/>
      <c r="FA12" s="263"/>
      <c r="FB12" s="263"/>
      <c r="FC12" s="300"/>
      <c r="FD12" s="300"/>
      <c r="FE12" s="300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58"/>
      <c r="GJ12" s="265"/>
      <c r="GK12" s="265"/>
      <c r="GL12" s="263"/>
      <c r="GM12" s="263"/>
      <c r="GN12" s="263"/>
      <c r="GO12" s="263"/>
      <c r="GP12" s="263"/>
      <c r="GQ12" s="263"/>
      <c r="GR12" s="263"/>
      <c r="GS12" s="263"/>
      <c r="GT12" s="263"/>
      <c r="GU12" s="268"/>
      <c r="GV12" s="263"/>
      <c r="GW12" s="263"/>
      <c r="GX12" s="263"/>
      <c r="GY12" s="259">
        <f t="shared" si="4"/>
        <v>1814</v>
      </c>
      <c r="GZ12" s="259">
        <f t="shared" si="5"/>
        <v>1814</v>
      </c>
      <c r="HA12" s="259">
        <f t="shared" si="6"/>
        <v>1814</v>
      </c>
      <c r="HB12" s="260"/>
      <c r="HC12" s="260"/>
      <c r="HD12" s="260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</row>
    <row r="13" spans="1:229" ht="36.75" customHeight="1">
      <c r="A13" s="269" t="s">
        <v>707</v>
      </c>
      <c r="B13" s="262" t="s">
        <v>708</v>
      </c>
      <c r="C13" s="263">
        <v>282</v>
      </c>
      <c r="D13" s="263">
        <v>282</v>
      </c>
      <c r="E13" s="263">
        <v>282</v>
      </c>
      <c r="F13" s="263">
        <v>187</v>
      </c>
      <c r="G13" s="263">
        <v>187</v>
      </c>
      <c r="H13" s="263">
        <v>187</v>
      </c>
      <c r="I13" s="263">
        <v>492</v>
      </c>
      <c r="J13" s="263">
        <v>515.9</v>
      </c>
      <c r="K13" s="263">
        <v>515.9</v>
      </c>
      <c r="L13" s="263"/>
      <c r="M13" s="263"/>
      <c r="N13" s="263"/>
      <c r="O13" s="263"/>
      <c r="P13" s="263"/>
      <c r="Q13" s="263"/>
      <c r="R13" s="263"/>
      <c r="S13" s="263"/>
      <c r="T13" s="263"/>
      <c r="U13" s="264">
        <f>3000+11+195</f>
        <v>3206</v>
      </c>
      <c r="V13" s="264">
        <f>3000+11+195</f>
        <v>3206</v>
      </c>
      <c r="W13" s="264">
        <f>3000+11+195</f>
        <v>3206</v>
      </c>
      <c r="X13" s="263">
        <v>110</v>
      </c>
      <c r="Y13" s="263">
        <v>110</v>
      </c>
      <c r="Z13" s="263">
        <v>110</v>
      </c>
      <c r="AA13" s="263"/>
      <c r="AB13" s="263"/>
      <c r="AC13" s="263"/>
      <c r="AD13" s="263"/>
      <c r="AE13" s="263"/>
      <c r="AF13" s="263"/>
      <c r="AG13" s="263"/>
      <c r="AH13" s="263"/>
      <c r="AI13" s="263"/>
      <c r="AJ13" s="263">
        <v>58</v>
      </c>
      <c r="AK13" s="263">
        <v>41</v>
      </c>
      <c r="AL13" s="263">
        <v>41</v>
      </c>
      <c r="AM13" s="263">
        <v>444</v>
      </c>
      <c r="AN13" s="263">
        <v>444</v>
      </c>
      <c r="AO13" s="263">
        <v>444</v>
      </c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56"/>
      <c r="BF13" s="256"/>
      <c r="BG13" s="256"/>
      <c r="BH13" s="265">
        <v>1975</v>
      </c>
      <c r="BI13" s="265">
        <v>2177</v>
      </c>
      <c r="BJ13" s="265">
        <v>2177</v>
      </c>
      <c r="BK13" s="265">
        <f>31777+3214.2</f>
        <v>34991.2</v>
      </c>
      <c r="BL13" s="265">
        <v>34991</v>
      </c>
      <c r="BM13" s="265">
        <v>34991</v>
      </c>
      <c r="BN13" s="265">
        <v>1192</v>
      </c>
      <c r="BO13" s="265">
        <v>1192</v>
      </c>
      <c r="BP13" s="265">
        <v>1192</v>
      </c>
      <c r="BQ13" s="364">
        <v>840</v>
      </c>
      <c r="BR13" s="364">
        <v>841</v>
      </c>
      <c r="BS13" s="364">
        <v>841</v>
      </c>
      <c r="BT13" s="364">
        <f>BT11*26.2%</f>
        <v>885.5600000000001</v>
      </c>
      <c r="BU13" s="364">
        <f>BU11*26.2%</f>
        <v>885.5600000000001</v>
      </c>
      <c r="BV13" s="364">
        <f>BV11*26.2%</f>
        <v>885.5600000000001</v>
      </c>
      <c r="BW13" s="265">
        <v>484</v>
      </c>
      <c r="BX13" s="265">
        <v>484</v>
      </c>
      <c r="BY13" s="265">
        <v>484</v>
      </c>
      <c r="BZ13" s="265">
        <v>265</v>
      </c>
      <c r="CA13" s="265">
        <v>265</v>
      </c>
      <c r="CB13" s="265">
        <v>265</v>
      </c>
      <c r="CC13" s="265"/>
      <c r="CD13" s="265"/>
      <c r="CE13" s="263"/>
      <c r="CF13" s="365">
        <v>618</v>
      </c>
      <c r="CG13" s="365">
        <v>649</v>
      </c>
      <c r="CH13" s="365">
        <v>649</v>
      </c>
      <c r="CI13" s="263"/>
      <c r="CJ13" s="263"/>
      <c r="CK13" s="263"/>
      <c r="CL13" s="263"/>
      <c r="CM13" s="263"/>
      <c r="CN13" s="266"/>
      <c r="CO13" s="365">
        <v>1386</v>
      </c>
      <c r="CP13" s="365">
        <v>1386</v>
      </c>
      <c r="CQ13" s="365">
        <v>1386</v>
      </c>
      <c r="CR13" s="365">
        <v>1424</v>
      </c>
      <c r="CS13" s="365">
        <v>1424</v>
      </c>
      <c r="CT13" s="365">
        <v>1424</v>
      </c>
      <c r="CU13" s="263"/>
      <c r="CV13" s="263"/>
      <c r="CW13" s="263"/>
      <c r="CX13" s="263">
        <v>535</v>
      </c>
      <c r="CY13" s="263">
        <v>535</v>
      </c>
      <c r="CZ13" s="263">
        <v>535</v>
      </c>
      <c r="DA13" s="263">
        <v>42</v>
      </c>
      <c r="DB13" s="263">
        <v>42</v>
      </c>
      <c r="DC13" s="263">
        <v>42</v>
      </c>
      <c r="DD13" s="263">
        <v>147</v>
      </c>
      <c r="DE13" s="263">
        <v>147</v>
      </c>
      <c r="DF13" s="263">
        <v>147</v>
      </c>
      <c r="DG13" s="263">
        <v>24</v>
      </c>
      <c r="DH13" s="263">
        <v>24</v>
      </c>
      <c r="DI13" s="263">
        <v>24</v>
      </c>
      <c r="DJ13" s="263"/>
      <c r="DK13" s="263"/>
      <c r="DL13" s="263"/>
      <c r="DM13" s="365">
        <v>181</v>
      </c>
      <c r="DN13" s="365">
        <v>181</v>
      </c>
      <c r="DO13" s="365">
        <v>181</v>
      </c>
      <c r="DP13" s="263"/>
      <c r="DQ13" s="263"/>
      <c r="DR13" s="263"/>
      <c r="DS13" s="263"/>
      <c r="DT13" s="263"/>
      <c r="DU13" s="263"/>
      <c r="DV13" s="270">
        <v>6139.4</v>
      </c>
      <c r="DW13" s="270">
        <v>7610.4</v>
      </c>
      <c r="DX13" s="270">
        <v>7610.4</v>
      </c>
      <c r="DY13" s="263">
        <v>1084.9</v>
      </c>
      <c r="DZ13" s="263">
        <v>1084.9</v>
      </c>
      <c r="EA13" s="263">
        <v>1084.9</v>
      </c>
      <c r="EB13" s="263">
        <v>58</v>
      </c>
      <c r="EC13" s="263">
        <v>58</v>
      </c>
      <c r="ED13" s="263">
        <v>58</v>
      </c>
      <c r="EE13" s="263">
        <v>1413</v>
      </c>
      <c r="EF13" s="263">
        <v>1598</v>
      </c>
      <c r="EG13" s="263">
        <v>1598</v>
      </c>
      <c r="EH13" s="263">
        <v>99</v>
      </c>
      <c r="EI13" s="263">
        <v>99</v>
      </c>
      <c r="EJ13" s="263">
        <v>99</v>
      </c>
      <c r="EK13" s="263">
        <v>139</v>
      </c>
      <c r="EL13" s="263">
        <v>139</v>
      </c>
      <c r="EM13" s="263">
        <v>139</v>
      </c>
      <c r="EN13" s="263"/>
      <c r="EO13" s="263"/>
      <c r="EP13" s="263"/>
      <c r="EQ13" s="263">
        <v>89</v>
      </c>
      <c r="ER13" s="263">
        <v>89</v>
      </c>
      <c r="ES13" s="263">
        <v>89</v>
      </c>
      <c r="ET13" s="263">
        <v>87</v>
      </c>
      <c r="EU13" s="263">
        <v>87</v>
      </c>
      <c r="EV13" s="263">
        <v>87</v>
      </c>
      <c r="EW13" s="263">
        <v>808</v>
      </c>
      <c r="EX13" s="263">
        <v>808</v>
      </c>
      <c r="EY13" s="263">
        <v>808</v>
      </c>
      <c r="EZ13" s="263">
        <v>83</v>
      </c>
      <c r="FA13" s="263">
        <v>84</v>
      </c>
      <c r="FB13" s="263">
        <v>84</v>
      </c>
      <c r="FC13" s="300">
        <v>71</v>
      </c>
      <c r="FD13" s="300">
        <v>71</v>
      </c>
      <c r="FE13" s="300">
        <v>71</v>
      </c>
      <c r="FF13" s="263"/>
      <c r="FG13" s="263"/>
      <c r="FH13" s="263"/>
      <c r="FI13" s="263">
        <v>243</v>
      </c>
      <c r="FJ13" s="263">
        <v>243</v>
      </c>
      <c r="FK13" s="263">
        <v>243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58"/>
      <c r="GJ13" s="265"/>
      <c r="GK13" s="265"/>
      <c r="GL13" s="263"/>
      <c r="GM13" s="263"/>
      <c r="GN13" s="263"/>
      <c r="GO13" s="263"/>
      <c r="GP13" s="263"/>
      <c r="GQ13" s="263"/>
      <c r="GR13" s="263"/>
      <c r="GS13" s="263"/>
      <c r="GT13" s="263"/>
      <c r="GU13" s="268"/>
      <c r="GV13" s="263"/>
      <c r="GW13" s="263"/>
      <c r="GX13" s="263"/>
      <c r="GY13" s="259">
        <f t="shared" si="4"/>
        <v>60083.06</v>
      </c>
      <c r="GZ13" s="259">
        <f t="shared" si="5"/>
        <v>61980.76</v>
      </c>
      <c r="HA13" s="259">
        <f t="shared" si="6"/>
        <v>61980.76</v>
      </c>
      <c r="HB13" s="260"/>
      <c r="HC13" s="260"/>
      <c r="HD13" s="260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</row>
    <row r="14" spans="1:229" ht="36.75" customHeight="1">
      <c r="A14" s="271" t="s">
        <v>709</v>
      </c>
      <c r="B14" s="252" t="s">
        <v>710</v>
      </c>
      <c r="C14" s="256">
        <f>SUM(C15:C20)</f>
        <v>0</v>
      </c>
      <c r="D14" s="256">
        <f aca="true" t="shared" si="7" ref="D14:BG14">SUM(D15:D20)</f>
        <v>0</v>
      </c>
      <c r="E14" s="256">
        <f t="shared" si="7"/>
        <v>0</v>
      </c>
      <c r="F14" s="256">
        <f t="shared" si="7"/>
        <v>40</v>
      </c>
      <c r="G14" s="256">
        <f t="shared" si="7"/>
        <v>40</v>
      </c>
      <c r="H14" s="256">
        <f t="shared" si="7"/>
        <v>40</v>
      </c>
      <c r="I14" s="256">
        <f t="shared" si="7"/>
        <v>585</v>
      </c>
      <c r="J14" s="256">
        <f t="shared" si="7"/>
        <v>585</v>
      </c>
      <c r="K14" s="256">
        <f t="shared" si="7"/>
        <v>585</v>
      </c>
      <c r="L14" s="256">
        <f t="shared" si="7"/>
        <v>0</v>
      </c>
      <c r="M14" s="256">
        <f t="shared" si="7"/>
        <v>0</v>
      </c>
      <c r="N14" s="256">
        <f t="shared" si="7"/>
        <v>0</v>
      </c>
      <c r="O14" s="256">
        <f t="shared" si="7"/>
        <v>0</v>
      </c>
      <c r="P14" s="256">
        <f t="shared" si="7"/>
        <v>0</v>
      </c>
      <c r="Q14" s="256">
        <f t="shared" si="7"/>
        <v>0</v>
      </c>
      <c r="R14" s="256">
        <f t="shared" si="7"/>
        <v>0</v>
      </c>
      <c r="S14" s="256">
        <f t="shared" si="7"/>
        <v>0</v>
      </c>
      <c r="T14" s="256">
        <f t="shared" si="7"/>
        <v>0</v>
      </c>
      <c r="U14" s="256">
        <f t="shared" si="7"/>
        <v>3657</v>
      </c>
      <c r="V14" s="256">
        <f t="shared" si="7"/>
        <v>3130</v>
      </c>
      <c r="W14" s="256">
        <f t="shared" si="7"/>
        <v>3415</v>
      </c>
      <c r="X14" s="256">
        <f t="shared" si="7"/>
        <v>31</v>
      </c>
      <c r="Y14" s="256">
        <f t="shared" si="7"/>
        <v>31</v>
      </c>
      <c r="Z14" s="256">
        <f t="shared" si="7"/>
        <v>31</v>
      </c>
      <c r="AA14" s="256">
        <f>SUM(AA15:AA20)</f>
        <v>119.5</v>
      </c>
      <c r="AB14" s="256">
        <f>SUM(AB15:AB20)</f>
        <v>119.5</v>
      </c>
      <c r="AC14" s="256">
        <f>SUM(AC15:AC20)</f>
        <v>119.5</v>
      </c>
      <c r="AD14" s="256">
        <f t="shared" si="7"/>
        <v>0</v>
      </c>
      <c r="AE14" s="256">
        <f t="shared" si="7"/>
        <v>0</v>
      </c>
      <c r="AF14" s="256">
        <f t="shared" si="7"/>
        <v>0</v>
      </c>
      <c r="AG14" s="256">
        <f t="shared" si="7"/>
        <v>0</v>
      </c>
      <c r="AH14" s="256">
        <f t="shared" si="7"/>
        <v>0</v>
      </c>
      <c r="AI14" s="256">
        <f t="shared" si="7"/>
        <v>0</v>
      </c>
      <c r="AJ14" s="256">
        <f t="shared" si="7"/>
        <v>38</v>
      </c>
      <c r="AK14" s="256">
        <f t="shared" si="7"/>
        <v>29</v>
      </c>
      <c r="AL14" s="256">
        <f t="shared" si="7"/>
        <v>25</v>
      </c>
      <c r="AM14" s="256">
        <f t="shared" si="7"/>
        <v>493</v>
      </c>
      <c r="AN14" s="256">
        <f t="shared" si="7"/>
        <v>572</v>
      </c>
      <c r="AO14" s="256">
        <f t="shared" si="7"/>
        <v>602</v>
      </c>
      <c r="AP14" s="256">
        <f t="shared" si="7"/>
        <v>0</v>
      </c>
      <c r="AQ14" s="256">
        <f t="shared" si="7"/>
        <v>0</v>
      </c>
      <c r="AR14" s="256">
        <f t="shared" si="7"/>
        <v>0</v>
      </c>
      <c r="AS14" s="256">
        <f t="shared" si="7"/>
        <v>0</v>
      </c>
      <c r="AT14" s="256">
        <f t="shared" si="7"/>
        <v>0</v>
      </c>
      <c r="AU14" s="256">
        <f t="shared" si="7"/>
        <v>0</v>
      </c>
      <c r="AV14" s="256">
        <f t="shared" si="7"/>
        <v>0</v>
      </c>
      <c r="AW14" s="256">
        <f t="shared" si="7"/>
        <v>0</v>
      </c>
      <c r="AX14" s="256">
        <f t="shared" si="7"/>
        <v>0</v>
      </c>
      <c r="AY14" s="256">
        <f t="shared" si="7"/>
        <v>2000</v>
      </c>
      <c r="AZ14" s="256">
        <f t="shared" si="7"/>
        <v>3000</v>
      </c>
      <c r="BA14" s="256">
        <f t="shared" si="7"/>
        <v>4000</v>
      </c>
      <c r="BB14" s="256">
        <f t="shared" si="7"/>
        <v>0</v>
      </c>
      <c r="BC14" s="256">
        <f t="shared" si="7"/>
        <v>0</v>
      </c>
      <c r="BD14" s="256">
        <f t="shared" si="7"/>
        <v>0</v>
      </c>
      <c r="BE14" s="256">
        <f t="shared" si="7"/>
        <v>3000</v>
      </c>
      <c r="BF14" s="256">
        <f t="shared" si="7"/>
        <v>0</v>
      </c>
      <c r="BG14" s="256">
        <f t="shared" si="7"/>
        <v>0</v>
      </c>
      <c r="BH14" s="256">
        <f aca="true" t="shared" si="8" ref="BH14:DR14">SUM(BH15:BH20)</f>
        <v>1764</v>
      </c>
      <c r="BI14" s="256">
        <f t="shared" si="8"/>
        <v>1794</v>
      </c>
      <c r="BJ14" s="256">
        <f t="shared" si="8"/>
        <v>1069</v>
      </c>
      <c r="BK14" s="256">
        <f t="shared" si="8"/>
        <v>15110</v>
      </c>
      <c r="BL14" s="256">
        <f t="shared" si="8"/>
        <v>17382</v>
      </c>
      <c r="BM14" s="256">
        <f t="shared" si="8"/>
        <v>19145</v>
      </c>
      <c r="BN14" s="256">
        <f t="shared" si="8"/>
        <v>0</v>
      </c>
      <c r="BO14" s="256">
        <f>SUM(BO15:BO20)</f>
        <v>0</v>
      </c>
      <c r="BP14" s="256">
        <f t="shared" si="8"/>
        <v>0</v>
      </c>
      <c r="BQ14" s="256">
        <f t="shared" si="8"/>
        <v>110</v>
      </c>
      <c r="BR14" s="256">
        <f t="shared" si="8"/>
        <v>110</v>
      </c>
      <c r="BS14" s="256">
        <f t="shared" si="8"/>
        <v>110</v>
      </c>
      <c r="BT14" s="256">
        <f t="shared" si="8"/>
        <v>280</v>
      </c>
      <c r="BU14" s="256">
        <f t="shared" si="8"/>
        <v>280</v>
      </c>
      <c r="BV14" s="256">
        <f t="shared" si="8"/>
        <v>280</v>
      </c>
      <c r="BW14" s="256">
        <f t="shared" si="8"/>
        <v>242</v>
      </c>
      <c r="BX14" s="256">
        <f t="shared" si="8"/>
        <v>242</v>
      </c>
      <c r="BY14" s="256">
        <f t="shared" si="8"/>
        <v>242</v>
      </c>
      <c r="BZ14" s="256">
        <f t="shared" si="8"/>
        <v>47</v>
      </c>
      <c r="CA14" s="256">
        <f t="shared" si="8"/>
        <v>52</v>
      </c>
      <c r="CB14" s="256">
        <f t="shared" si="8"/>
        <v>52</v>
      </c>
      <c r="CC14" s="256">
        <f>SUM(CC15:CC20)</f>
        <v>0</v>
      </c>
      <c r="CD14" s="256">
        <f>SUM(CD15:CD20)</f>
        <v>0</v>
      </c>
      <c r="CE14" s="256">
        <f>SUM(CE15:CE20)</f>
        <v>0</v>
      </c>
      <c r="CF14" s="256">
        <f t="shared" si="8"/>
        <v>290</v>
      </c>
      <c r="CG14" s="256">
        <f t="shared" si="8"/>
        <v>290</v>
      </c>
      <c r="CH14" s="256">
        <f t="shared" si="8"/>
        <v>290</v>
      </c>
      <c r="CI14" s="256">
        <f t="shared" si="8"/>
        <v>0</v>
      </c>
      <c r="CJ14" s="256">
        <f t="shared" si="8"/>
        <v>0</v>
      </c>
      <c r="CK14" s="256">
        <f t="shared" si="8"/>
        <v>0</v>
      </c>
      <c r="CL14" s="256">
        <f t="shared" si="8"/>
        <v>0</v>
      </c>
      <c r="CM14" s="256">
        <f t="shared" si="8"/>
        <v>0</v>
      </c>
      <c r="CN14" s="256">
        <f t="shared" si="8"/>
        <v>0</v>
      </c>
      <c r="CO14" s="367">
        <f>SUM(CO15:CO20)</f>
        <v>12563</v>
      </c>
      <c r="CP14" s="367">
        <f>SUM(CP15:CP20)</f>
        <v>12563</v>
      </c>
      <c r="CQ14" s="367">
        <f>SUM(CQ15:CQ20)</f>
        <v>12563</v>
      </c>
      <c r="CR14" s="256">
        <f t="shared" si="8"/>
        <v>865</v>
      </c>
      <c r="CS14" s="256">
        <f t="shared" si="8"/>
        <v>865</v>
      </c>
      <c r="CT14" s="256">
        <f t="shared" si="8"/>
        <v>865</v>
      </c>
      <c r="CU14" s="256">
        <f t="shared" si="8"/>
        <v>0</v>
      </c>
      <c r="CV14" s="256">
        <f t="shared" si="8"/>
        <v>0</v>
      </c>
      <c r="CW14" s="256">
        <f t="shared" si="8"/>
        <v>0</v>
      </c>
      <c r="CX14" s="256">
        <f t="shared" si="8"/>
        <v>330</v>
      </c>
      <c r="CY14" s="256">
        <f t="shared" si="8"/>
        <v>330</v>
      </c>
      <c r="CZ14" s="256">
        <f t="shared" si="8"/>
        <v>330</v>
      </c>
      <c r="DA14" s="256">
        <f t="shared" si="8"/>
        <v>0</v>
      </c>
      <c r="DB14" s="256">
        <f t="shared" si="8"/>
        <v>0</v>
      </c>
      <c r="DC14" s="256">
        <f t="shared" si="8"/>
        <v>0</v>
      </c>
      <c r="DD14" s="256">
        <f t="shared" si="8"/>
        <v>105</v>
      </c>
      <c r="DE14" s="256">
        <f t="shared" si="8"/>
        <v>105</v>
      </c>
      <c r="DF14" s="256">
        <f t="shared" si="8"/>
        <v>105</v>
      </c>
      <c r="DG14" s="256">
        <f t="shared" si="8"/>
        <v>530</v>
      </c>
      <c r="DH14" s="256">
        <f t="shared" si="8"/>
        <v>580</v>
      </c>
      <c r="DI14" s="256">
        <f t="shared" si="8"/>
        <v>640</v>
      </c>
      <c r="DJ14" s="256">
        <f t="shared" si="8"/>
        <v>600</v>
      </c>
      <c r="DK14" s="256">
        <f t="shared" si="8"/>
        <v>600</v>
      </c>
      <c r="DL14" s="256">
        <f t="shared" si="8"/>
        <v>600</v>
      </c>
      <c r="DM14" s="256">
        <f t="shared" si="8"/>
        <v>115</v>
      </c>
      <c r="DN14" s="256">
        <f t="shared" si="8"/>
        <v>115</v>
      </c>
      <c r="DO14" s="256">
        <f t="shared" si="8"/>
        <v>115</v>
      </c>
      <c r="DP14" s="256">
        <f t="shared" si="8"/>
        <v>0</v>
      </c>
      <c r="DQ14" s="256">
        <f t="shared" si="8"/>
        <v>0</v>
      </c>
      <c r="DR14" s="256">
        <f t="shared" si="8"/>
        <v>0</v>
      </c>
      <c r="DS14" s="256">
        <f aca="true" t="shared" si="9" ref="DS14:GD14">SUM(DS15:DS20)</f>
        <v>0</v>
      </c>
      <c r="DT14" s="256">
        <f t="shared" si="9"/>
        <v>0</v>
      </c>
      <c r="DU14" s="256">
        <f t="shared" si="9"/>
        <v>0</v>
      </c>
      <c r="DV14" s="256">
        <f t="shared" si="9"/>
        <v>26674</v>
      </c>
      <c r="DW14" s="256">
        <f t="shared" si="9"/>
        <v>15214</v>
      </c>
      <c r="DX14" s="256">
        <f t="shared" si="9"/>
        <v>16396</v>
      </c>
      <c r="DY14" s="256">
        <f t="shared" si="9"/>
        <v>0</v>
      </c>
      <c r="DZ14" s="256">
        <f t="shared" si="9"/>
        <v>0</v>
      </c>
      <c r="EA14" s="256">
        <f t="shared" si="9"/>
        <v>0</v>
      </c>
      <c r="EB14" s="256">
        <f t="shared" si="9"/>
        <v>0</v>
      </c>
      <c r="EC14" s="256">
        <f t="shared" si="9"/>
        <v>0</v>
      </c>
      <c r="ED14" s="256">
        <f t="shared" si="9"/>
        <v>0</v>
      </c>
      <c r="EE14" s="256">
        <f t="shared" si="9"/>
        <v>500</v>
      </c>
      <c r="EF14" s="256">
        <f t="shared" si="9"/>
        <v>0</v>
      </c>
      <c r="EG14" s="256">
        <f t="shared" si="9"/>
        <v>1000</v>
      </c>
      <c r="EH14" s="256">
        <f t="shared" si="9"/>
        <v>1386</v>
      </c>
      <c r="EI14" s="256">
        <f t="shared" si="9"/>
        <v>1386</v>
      </c>
      <c r="EJ14" s="256">
        <f t="shared" si="9"/>
        <v>1386</v>
      </c>
      <c r="EK14" s="256">
        <f t="shared" si="9"/>
        <v>349</v>
      </c>
      <c r="EL14" s="256">
        <f t="shared" si="9"/>
        <v>349</v>
      </c>
      <c r="EM14" s="256">
        <f t="shared" si="9"/>
        <v>349</v>
      </c>
      <c r="EN14" s="256">
        <f t="shared" si="9"/>
        <v>0</v>
      </c>
      <c r="EO14" s="256">
        <f t="shared" si="9"/>
        <v>0</v>
      </c>
      <c r="EP14" s="256">
        <f t="shared" si="9"/>
        <v>0</v>
      </c>
      <c r="EQ14" s="256">
        <f t="shared" si="9"/>
        <v>64</v>
      </c>
      <c r="ER14" s="256">
        <f t="shared" si="9"/>
        <v>64</v>
      </c>
      <c r="ES14" s="256">
        <f t="shared" si="9"/>
        <v>64</v>
      </c>
      <c r="ET14" s="256">
        <f t="shared" si="9"/>
        <v>182</v>
      </c>
      <c r="EU14" s="256">
        <f t="shared" si="9"/>
        <v>182</v>
      </c>
      <c r="EV14" s="256">
        <f t="shared" si="9"/>
        <v>182</v>
      </c>
      <c r="EW14" s="256">
        <f t="shared" si="9"/>
        <v>1877</v>
      </c>
      <c r="EX14" s="256">
        <f t="shared" si="9"/>
        <v>1877</v>
      </c>
      <c r="EY14" s="256">
        <f t="shared" si="9"/>
        <v>1877</v>
      </c>
      <c r="EZ14" s="256">
        <f t="shared" si="9"/>
        <v>467</v>
      </c>
      <c r="FA14" s="256">
        <f t="shared" si="9"/>
        <v>467</v>
      </c>
      <c r="FB14" s="256">
        <f t="shared" si="9"/>
        <v>467</v>
      </c>
      <c r="FC14" s="256">
        <f t="shared" si="9"/>
        <v>33</v>
      </c>
      <c r="FD14" s="256">
        <f t="shared" si="9"/>
        <v>33</v>
      </c>
      <c r="FE14" s="256">
        <f t="shared" si="9"/>
        <v>33</v>
      </c>
      <c r="FF14" s="256">
        <f t="shared" si="9"/>
        <v>0</v>
      </c>
      <c r="FG14" s="256">
        <f t="shared" si="9"/>
        <v>0</v>
      </c>
      <c r="FH14" s="256">
        <f t="shared" si="9"/>
        <v>0</v>
      </c>
      <c r="FI14" s="256">
        <f t="shared" si="9"/>
        <v>103</v>
      </c>
      <c r="FJ14" s="256">
        <f t="shared" si="9"/>
        <v>103</v>
      </c>
      <c r="FK14" s="256">
        <f t="shared" si="9"/>
        <v>103</v>
      </c>
      <c r="FL14" s="256">
        <f t="shared" si="9"/>
        <v>0</v>
      </c>
      <c r="FM14" s="256">
        <f t="shared" si="9"/>
        <v>0</v>
      </c>
      <c r="FN14" s="256">
        <f t="shared" si="9"/>
        <v>0</v>
      </c>
      <c r="FO14" s="256">
        <f t="shared" si="9"/>
        <v>0</v>
      </c>
      <c r="FP14" s="256">
        <f t="shared" si="9"/>
        <v>0</v>
      </c>
      <c r="FQ14" s="256">
        <f t="shared" si="9"/>
        <v>0</v>
      </c>
      <c r="FR14" s="256">
        <f t="shared" si="9"/>
        <v>0</v>
      </c>
      <c r="FS14" s="256">
        <f t="shared" si="9"/>
        <v>0</v>
      </c>
      <c r="FT14" s="256">
        <f t="shared" si="9"/>
        <v>0</v>
      </c>
      <c r="FU14" s="256">
        <f t="shared" si="9"/>
        <v>0</v>
      </c>
      <c r="FV14" s="256">
        <f t="shared" si="9"/>
        <v>0</v>
      </c>
      <c r="FW14" s="256">
        <f t="shared" si="9"/>
        <v>0</v>
      </c>
      <c r="FX14" s="256">
        <f t="shared" si="9"/>
        <v>0</v>
      </c>
      <c r="FY14" s="256">
        <f t="shared" si="9"/>
        <v>0</v>
      </c>
      <c r="FZ14" s="256">
        <f t="shared" si="9"/>
        <v>0</v>
      </c>
      <c r="GA14" s="256">
        <f t="shared" si="9"/>
        <v>0</v>
      </c>
      <c r="GB14" s="256">
        <f t="shared" si="9"/>
        <v>0</v>
      </c>
      <c r="GC14" s="256">
        <f t="shared" si="9"/>
        <v>0</v>
      </c>
      <c r="GD14" s="256">
        <f t="shared" si="9"/>
        <v>0</v>
      </c>
      <c r="GE14" s="256">
        <f aca="true" t="shared" si="10" ref="GE14:GX14">SUM(GE15:GE20)</f>
        <v>0</v>
      </c>
      <c r="GF14" s="256">
        <f t="shared" si="10"/>
        <v>0</v>
      </c>
      <c r="GG14" s="256">
        <f t="shared" si="10"/>
        <v>0</v>
      </c>
      <c r="GH14" s="256">
        <f t="shared" si="10"/>
        <v>0</v>
      </c>
      <c r="GI14" s="256">
        <f t="shared" si="10"/>
        <v>0</v>
      </c>
      <c r="GJ14" s="256">
        <f t="shared" si="10"/>
        <v>0</v>
      </c>
      <c r="GK14" s="256">
        <f t="shared" si="10"/>
        <v>0</v>
      </c>
      <c r="GL14" s="256">
        <f t="shared" si="10"/>
        <v>0</v>
      </c>
      <c r="GM14" s="256">
        <f t="shared" si="10"/>
        <v>0</v>
      </c>
      <c r="GN14" s="256">
        <f t="shared" si="10"/>
        <v>0</v>
      </c>
      <c r="GO14" s="256">
        <f t="shared" si="10"/>
        <v>0</v>
      </c>
      <c r="GP14" s="256">
        <f t="shared" si="10"/>
        <v>0</v>
      </c>
      <c r="GQ14" s="256">
        <f t="shared" si="10"/>
        <v>0</v>
      </c>
      <c r="GR14" s="256">
        <f t="shared" si="10"/>
        <v>0</v>
      </c>
      <c r="GS14" s="256">
        <f t="shared" si="10"/>
        <v>0</v>
      </c>
      <c r="GT14" s="256">
        <f t="shared" si="10"/>
        <v>0</v>
      </c>
      <c r="GU14" s="256">
        <f t="shared" si="10"/>
        <v>0</v>
      </c>
      <c r="GV14" s="256">
        <f t="shared" si="10"/>
        <v>0</v>
      </c>
      <c r="GW14" s="256">
        <f t="shared" si="10"/>
        <v>0</v>
      </c>
      <c r="GX14" s="256">
        <f t="shared" si="10"/>
        <v>0</v>
      </c>
      <c r="GY14" s="259">
        <f t="shared" si="4"/>
        <v>74549.5</v>
      </c>
      <c r="GZ14" s="259">
        <f t="shared" si="5"/>
        <v>62489.5</v>
      </c>
      <c r="HA14" s="259">
        <f t="shared" si="6"/>
        <v>67080.5</v>
      </c>
      <c r="HB14" s="260"/>
      <c r="HC14" s="260"/>
      <c r="HD14" s="260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</row>
    <row r="15" spans="1:229" ht="36.75" customHeight="1">
      <c r="A15" s="261" t="s">
        <v>711</v>
      </c>
      <c r="B15" s="262" t="s">
        <v>712</v>
      </c>
      <c r="C15" s="263"/>
      <c r="D15" s="265"/>
      <c r="E15" s="263"/>
      <c r="F15" s="263"/>
      <c r="G15" s="263"/>
      <c r="H15" s="263"/>
      <c r="I15" s="263">
        <v>85</v>
      </c>
      <c r="J15" s="263">
        <v>85</v>
      </c>
      <c r="K15" s="263">
        <v>85</v>
      </c>
      <c r="L15" s="263"/>
      <c r="M15" s="263"/>
      <c r="N15" s="263"/>
      <c r="O15" s="263"/>
      <c r="P15" s="263"/>
      <c r="Q15" s="263"/>
      <c r="R15" s="263"/>
      <c r="S15" s="263"/>
      <c r="T15" s="263"/>
      <c r="U15" s="265">
        <f>875+1</f>
        <v>876</v>
      </c>
      <c r="V15" s="265">
        <v>803</v>
      </c>
      <c r="W15" s="265">
        <v>843</v>
      </c>
      <c r="X15" s="263">
        <v>22</v>
      </c>
      <c r="Y15" s="263">
        <v>22</v>
      </c>
      <c r="Z15" s="263">
        <v>22</v>
      </c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>
        <v>100</v>
      </c>
      <c r="AN15" s="263">
        <v>100</v>
      </c>
      <c r="AO15" s="263">
        <v>150</v>
      </c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56"/>
      <c r="BF15" s="256"/>
      <c r="BG15" s="256"/>
      <c r="BH15" s="263">
        <v>30</v>
      </c>
      <c r="BI15" s="263">
        <v>30</v>
      </c>
      <c r="BJ15" s="263">
        <v>30</v>
      </c>
      <c r="BK15" s="263">
        <v>440</v>
      </c>
      <c r="BL15" s="263">
        <v>440</v>
      </c>
      <c r="BM15" s="263">
        <v>520</v>
      </c>
      <c r="BN15" s="263"/>
      <c r="BO15" s="263"/>
      <c r="BP15" s="263"/>
      <c r="BQ15" s="263">
        <v>10</v>
      </c>
      <c r="BR15" s="263">
        <v>10</v>
      </c>
      <c r="BS15" s="263">
        <v>10</v>
      </c>
      <c r="BT15" s="263">
        <v>20</v>
      </c>
      <c r="BU15" s="263">
        <v>20</v>
      </c>
      <c r="BV15" s="263">
        <v>20</v>
      </c>
      <c r="BW15" s="263">
        <v>10</v>
      </c>
      <c r="BX15" s="263">
        <v>10</v>
      </c>
      <c r="BY15" s="263">
        <v>10</v>
      </c>
      <c r="BZ15" s="263">
        <v>2</v>
      </c>
      <c r="CA15" s="263">
        <v>2</v>
      </c>
      <c r="CB15" s="263">
        <v>2</v>
      </c>
      <c r="CC15" s="263"/>
      <c r="CD15" s="263"/>
      <c r="CE15" s="263"/>
      <c r="CF15" s="263">
        <v>140</v>
      </c>
      <c r="CG15" s="263">
        <v>140</v>
      </c>
      <c r="CH15" s="263">
        <v>140</v>
      </c>
      <c r="CI15" s="263"/>
      <c r="CJ15" s="263"/>
      <c r="CK15" s="263"/>
      <c r="CL15" s="263"/>
      <c r="CM15" s="263"/>
      <c r="CN15" s="266"/>
      <c r="CO15" s="365">
        <v>20</v>
      </c>
      <c r="CP15" s="365">
        <v>20</v>
      </c>
      <c r="CQ15" s="365">
        <v>20</v>
      </c>
      <c r="CR15" s="263">
        <v>110</v>
      </c>
      <c r="CS15" s="263">
        <v>110</v>
      </c>
      <c r="CT15" s="263">
        <v>110</v>
      </c>
      <c r="CU15" s="263"/>
      <c r="CV15" s="263"/>
      <c r="CW15" s="263"/>
      <c r="CX15" s="263">
        <v>20</v>
      </c>
      <c r="CY15" s="263">
        <v>20</v>
      </c>
      <c r="CZ15" s="263">
        <v>20</v>
      </c>
      <c r="DA15" s="263"/>
      <c r="DB15" s="263"/>
      <c r="DC15" s="263"/>
      <c r="DD15" s="263">
        <v>60</v>
      </c>
      <c r="DE15" s="263">
        <v>60</v>
      </c>
      <c r="DF15" s="263">
        <v>60</v>
      </c>
      <c r="DG15" s="263"/>
      <c r="DH15" s="263"/>
      <c r="DI15" s="263"/>
      <c r="DJ15" s="263"/>
      <c r="DK15" s="263"/>
      <c r="DL15" s="263"/>
      <c r="DM15" s="263">
        <v>40</v>
      </c>
      <c r="DN15" s="263">
        <v>40</v>
      </c>
      <c r="DO15" s="263">
        <v>40</v>
      </c>
      <c r="DP15" s="263"/>
      <c r="DQ15" s="263"/>
      <c r="DR15" s="263"/>
      <c r="DS15" s="263"/>
      <c r="DT15" s="263"/>
      <c r="DU15" s="263"/>
      <c r="DV15" s="263">
        <v>450</v>
      </c>
      <c r="DW15" s="263">
        <v>455</v>
      </c>
      <c r="DX15" s="263">
        <v>460</v>
      </c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>
        <v>6</v>
      </c>
      <c r="EU15" s="263">
        <v>6</v>
      </c>
      <c r="EV15" s="263">
        <v>6</v>
      </c>
      <c r="EW15" s="263">
        <v>12</v>
      </c>
      <c r="EX15" s="263">
        <v>12</v>
      </c>
      <c r="EY15" s="263">
        <v>12</v>
      </c>
      <c r="EZ15" s="263">
        <v>6</v>
      </c>
      <c r="FA15" s="263">
        <v>6</v>
      </c>
      <c r="FB15" s="263">
        <v>6</v>
      </c>
      <c r="FC15" s="300"/>
      <c r="FD15" s="300"/>
      <c r="FE15" s="300"/>
      <c r="FF15" s="263"/>
      <c r="FG15" s="263"/>
      <c r="FH15" s="263"/>
      <c r="FI15" s="263">
        <v>27</v>
      </c>
      <c r="FJ15" s="263">
        <v>27</v>
      </c>
      <c r="FK15" s="263">
        <v>27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58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8"/>
      <c r="GV15" s="263"/>
      <c r="GW15" s="263"/>
      <c r="GX15" s="263"/>
      <c r="GY15" s="259">
        <f t="shared" si="4"/>
        <v>2486</v>
      </c>
      <c r="GZ15" s="259">
        <f t="shared" si="5"/>
        <v>2418</v>
      </c>
      <c r="HA15" s="259">
        <f t="shared" si="6"/>
        <v>2593</v>
      </c>
      <c r="HB15" s="260"/>
      <c r="HC15" s="260"/>
      <c r="HD15" s="260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</row>
    <row r="16" spans="1:229" ht="36.75" customHeight="1">
      <c r="A16" s="261" t="s">
        <v>713</v>
      </c>
      <c r="B16" s="262" t="s">
        <v>714</v>
      </c>
      <c r="C16" s="263"/>
      <c r="D16" s="263"/>
      <c r="E16" s="263"/>
      <c r="F16" s="263">
        <v>4</v>
      </c>
      <c r="G16" s="263">
        <v>4</v>
      </c>
      <c r="H16" s="263">
        <v>4</v>
      </c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>
        <f>105+2</f>
        <v>107</v>
      </c>
      <c r="V16" s="263">
        <v>105</v>
      </c>
      <c r="W16" s="263">
        <v>111</v>
      </c>
      <c r="X16" s="263">
        <v>4</v>
      </c>
      <c r="Y16" s="263">
        <v>4</v>
      </c>
      <c r="Z16" s="263">
        <v>4</v>
      </c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>
        <v>38</v>
      </c>
      <c r="AN16" s="263">
        <v>52</v>
      </c>
      <c r="AO16" s="263">
        <v>42</v>
      </c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56"/>
      <c r="BF16" s="256"/>
      <c r="BG16" s="256"/>
      <c r="BH16" s="263">
        <v>14</v>
      </c>
      <c r="BI16" s="263">
        <v>14</v>
      </c>
      <c r="BJ16" s="263">
        <v>14</v>
      </c>
      <c r="BK16" s="263">
        <v>100</v>
      </c>
      <c r="BL16" s="263">
        <v>150</v>
      </c>
      <c r="BM16" s="263">
        <v>450</v>
      </c>
      <c r="BN16" s="263"/>
      <c r="BO16" s="263"/>
      <c r="BP16" s="263"/>
      <c r="BQ16" s="263">
        <v>10</v>
      </c>
      <c r="BR16" s="263">
        <v>10</v>
      </c>
      <c r="BS16" s="263">
        <v>10</v>
      </c>
      <c r="BT16" s="263">
        <v>10</v>
      </c>
      <c r="BU16" s="263">
        <v>10</v>
      </c>
      <c r="BV16" s="263">
        <v>10</v>
      </c>
      <c r="BW16" s="263">
        <v>2</v>
      </c>
      <c r="BX16" s="263">
        <v>2</v>
      </c>
      <c r="BY16" s="263">
        <v>2</v>
      </c>
      <c r="BZ16" s="263">
        <v>10</v>
      </c>
      <c r="CA16" s="263">
        <v>10</v>
      </c>
      <c r="CB16" s="263">
        <v>10</v>
      </c>
      <c r="CC16" s="263"/>
      <c r="CD16" s="263"/>
      <c r="CE16" s="263"/>
      <c r="CF16" s="263">
        <v>10</v>
      </c>
      <c r="CG16" s="263">
        <v>10</v>
      </c>
      <c r="CH16" s="263">
        <v>10</v>
      </c>
      <c r="CI16" s="263"/>
      <c r="CJ16" s="263"/>
      <c r="CK16" s="263"/>
      <c r="CL16" s="263"/>
      <c r="CM16" s="263"/>
      <c r="CN16" s="266"/>
      <c r="CO16" s="365">
        <v>10</v>
      </c>
      <c r="CP16" s="365">
        <v>10</v>
      </c>
      <c r="CQ16" s="365">
        <v>10</v>
      </c>
      <c r="CR16" s="263">
        <v>5</v>
      </c>
      <c r="CS16" s="263">
        <v>5</v>
      </c>
      <c r="CT16" s="263">
        <v>5</v>
      </c>
      <c r="CU16" s="263"/>
      <c r="CV16" s="263"/>
      <c r="CW16" s="263"/>
      <c r="CX16" s="263">
        <v>5</v>
      </c>
      <c r="CY16" s="263">
        <v>5</v>
      </c>
      <c r="CZ16" s="263">
        <v>5</v>
      </c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>
        <v>5</v>
      </c>
      <c r="DN16" s="263">
        <v>5</v>
      </c>
      <c r="DO16" s="263">
        <v>5</v>
      </c>
      <c r="DP16" s="263"/>
      <c r="DQ16" s="263"/>
      <c r="DR16" s="263"/>
      <c r="DS16" s="263"/>
      <c r="DT16" s="263"/>
      <c r="DU16" s="263"/>
      <c r="DV16" s="263">
        <v>346</v>
      </c>
      <c r="DW16" s="263">
        <v>355</v>
      </c>
      <c r="DX16" s="263">
        <v>370</v>
      </c>
      <c r="DY16" s="263"/>
      <c r="DZ16" s="263"/>
      <c r="EA16" s="263"/>
      <c r="EB16" s="263"/>
      <c r="EC16" s="263"/>
      <c r="ED16" s="263"/>
      <c r="EE16" s="263"/>
      <c r="EF16" s="263"/>
      <c r="EG16" s="263"/>
      <c r="EH16" s="263">
        <v>14</v>
      </c>
      <c r="EI16" s="263">
        <v>14</v>
      </c>
      <c r="EJ16" s="263">
        <v>14</v>
      </c>
      <c r="EK16" s="263"/>
      <c r="EL16" s="263"/>
      <c r="EM16" s="263"/>
      <c r="EN16" s="263"/>
      <c r="EO16" s="263"/>
      <c r="EP16" s="263"/>
      <c r="EQ16" s="263">
        <v>23</v>
      </c>
      <c r="ER16" s="263">
        <v>23</v>
      </c>
      <c r="ES16" s="263">
        <v>23</v>
      </c>
      <c r="ET16" s="263"/>
      <c r="EU16" s="263"/>
      <c r="EV16" s="263"/>
      <c r="EW16" s="263">
        <v>10</v>
      </c>
      <c r="EX16" s="263">
        <v>10</v>
      </c>
      <c r="EY16" s="263">
        <v>10</v>
      </c>
      <c r="EZ16" s="263"/>
      <c r="FA16" s="263"/>
      <c r="FB16" s="263"/>
      <c r="FC16" s="300"/>
      <c r="FD16" s="300"/>
      <c r="FE16" s="300"/>
      <c r="FF16" s="263"/>
      <c r="FG16" s="263"/>
      <c r="FH16" s="263"/>
      <c r="FI16" s="263">
        <v>5</v>
      </c>
      <c r="FJ16" s="263">
        <v>5</v>
      </c>
      <c r="FK16" s="263">
        <v>5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58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8"/>
      <c r="GV16" s="263"/>
      <c r="GW16" s="263"/>
      <c r="GX16" s="263"/>
      <c r="GY16" s="259">
        <f t="shared" si="4"/>
        <v>732</v>
      </c>
      <c r="GZ16" s="259">
        <f t="shared" si="5"/>
        <v>803</v>
      </c>
      <c r="HA16" s="259">
        <f t="shared" si="6"/>
        <v>1114</v>
      </c>
      <c r="HB16" s="260"/>
      <c r="HC16" s="260"/>
      <c r="HD16" s="260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</row>
    <row r="17" spans="1:229" ht="36.75" customHeight="1">
      <c r="A17" s="261" t="s">
        <v>715</v>
      </c>
      <c r="B17" s="262" t="s">
        <v>716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>
        <v>520</v>
      </c>
      <c r="V17" s="263">
        <v>520</v>
      </c>
      <c r="W17" s="263">
        <v>533</v>
      </c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>
        <v>85</v>
      </c>
      <c r="AN17" s="263">
        <v>100</v>
      </c>
      <c r="AO17" s="263">
        <v>80</v>
      </c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56"/>
      <c r="BF17" s="256"/>
      <c r="BG17" s="256"/>
      <c r="BH17" s="263">
        <v>1220</v>
      </c>
      <c r="BI17" s="263">
        <v>1220</v>
      </c>
      <c r="BJ17" s="263">
        <v>475</v>
      </c>
      <c r="BK17" s="263">
        <v>11000</v>
      </c>
      <c r="BL17" s="263">
        <v>12500</v>
      </c>
      <c r="BM17" s="263">
        <v>13000</v>
      </c>
      <c r="BN17" s="263"/>
      <c r="BO17" s="263"/>
      <c r="BP17" s="263"/>
      <c r="BQ17" s="263">
        <v>30</v>
      </c>
      <c r="BR17" s="263">
        <v>30</v>
      </c>
      <c r="BS17" s="263">
        <v>30</v>
      </c>
      <c r="BT17" s="263">
        <v>130</v>
      </c>
      <c r="BU17" s="263">
        <v>130</v>
      </c>
      <c r="BV17" s="263">
        <v>130</v>
      </c>
      <c r="BW17" s="263">
        <v>130</v>
      </c>
      <c r="BX17" s="263">
        <v>130</v>
      </c>
      <c r="BY17" s="263">
        <v>130</v>
      </c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6"/>
      <c r="CO17" s="365">
        <v>550</v>
      </c>
      <c r="CP17" s="365">
        <v>550</v>
      </c>
      <c r="CQ17" s="365">
        <v>550</v>
      </c>
      <c r="CR17" s="263">
        <v>350</v>
      </c>
      <c r="CS17" s="263">
        <v>350</v>
      </c>
      <c r="CT17" s="263">
        <v>350</v>
      </c>
      <c r="CU17" s="263"/>
      <c r="CV17" s="263"/>
      <c r="CW17" s="263"/>
      <c r="CX17" s="263">
        <v>80</v>
      </c>
      <c r="CY17" s="263">
        <v>80</v>
      </c>
      <c r="CZ17" s="263">
        <v>80</v>
      </c>
      <c r="DA17" s="263"/>
      <c r="DB17" s="263"/>
      <c r="DC17" s="263"/>
      <c r="DD17" s="263">
        <v>30</v>
      </c>
      <c r="DE17" s="263">
        <v>30</v>
      </c>
      <c r="DF17" s="263">
        <v>30</v>
      </c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>
        <v>5921</v>
      </c>
      <c r="DW17" s="263">
        <v>5950</v>
      </c>
      <c r="DX17" s="263">
        <v>6000</v>
      </c>
      <c r="DY17" s="263"/>
      <c r="DZ17" s="263"/>
      <c r="EA17" s="263"/>
      <c r="EB17" s="263"/>
      <c r="EC17" s="263"/>
      <c r="ED17" s="263"/>
      <c r="EE17" s="263"/>
      <c r="EF17" s="263"/>
      <c r="EG17" s="263"/>
      <c r="EH17" s="263">
        <v>161</v>
      </c>
      <c r="EI17" s="263">
        <v>161</v>
      </c>
      <c r="EJ17" s="263">
        <v>161</v>
      </c>
      <c r="EK17" s="263">
        <v>223</v>
      </c>
      <c r="EL17" s="263">
        <v>223</v>
      </c>
      <c r="EM17" s="263">
        <v>223</v>
      </c>
      <c r="EN17" s="263"/>
      <c r="EO17" s="263"/>
      <c r="EP17" s="263"/>
      <c r="EQ17" s="263"/>
      <c r="ER17" s="263"/>
      <c r="ES17" s="263"/>
      <c r="ET17" s="263">
        <v>66</v>
      </c>
      <c r="EU17" s="263">
        <v>66</v>
      </c>
      <c r="EV17" s="263">
        <v>66</v>
      </c>
      <c r="EW17" s="263">
        <v>153</v>
      </c>
      <c r="EX17" s="263">
        <v>153</v>
      </c>
      <c r="EY17" s="263">
        <v>153</v>
      </c>
      <c r="EZ17" s="263">
        <v>174</v>
      </c>
      <c r="FA17" s="263">
        <v>174</v>
      </c>
      <c r="FB17" s="263">
        <v>174</v>
      </c>
      <c r="FC17" s="300">
        <v>25</v>
      </c>
      <c r="FD17" s="300">
        <v>25</v>
      </c>
      <c r="FE17" s="300">
        <v>25</v>
      </c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58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8"/>
      <c r="GV17" s="263"/>
      <c r="GW17" s="263"/>
      <c r="GX17" s="263"/>
      <c r="GY17" s="259">
        <f t="shared" si="4"/>
        <v>20848</v>
      </c>
      <c r="GZ17" s="259">
        <f t="shared" si="5"/>
        <v>22392</v>
      </c>
      <c r="HA17" s="259">
        <f t="shared" si="6"/>
        <v>22190</v>
      </c>
      <c r="HB17" s="260"/>
      <c r="HC17" s="260"/>
      <c r="HD17" s="260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</row>
    <row r="18" spans="1:229" ht="36.75" customHeight="1">
      <c r="A18" s="261" t="s">
        <v>717</v>
      </c>
      <c r="B18" s="262" t="s">
        <v>718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>
        <v>92</v>
      </c>
      <c r="V18" s="263">
        <v>151</v>
      </c>
      <c r="W18" s="263">
        <v>159</v>
      </c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>
        <v>85</v>
      </c>
      <c r="AN18" s="263">
        <v>90</v>
      </c>
      <c r="AO18" s="263">
        <v>80</v>
      </c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56"/>
      <c r="BF18" s="256"/>
      <c r="BG18" s="256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6"/>
      <c r="CO18" s="365"/>
      <c r="CP18" s="365"/>
      <c r="CQ18" s="365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>
        <v>86</v>
      </c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>
        <v>25</v>
      </c>
      <c r="EL18" s="263">
        <v>25</v>
      </c>
      <c r="EM18" s="263">
        <v>25</v>
      </c>
      <c r="EN18" s="263"/>
      <c r="EO18" s="263"/>
      <c r="EP18" s="263"/>
      <c r="EQ18" s="263"/>
      <c r="ER18" s="263"/>
      <c r="ES18" s="263"/>
      <c r="ET18" s="263">
        <v>30</v>
      </c>
      <c r="EU18" s="263">
        <v>30</v>
      </c>
      <c r="EV18" s="263">
        <v>30</v>
      </c>
      <c r="EW18" s="263"/>
      <c r="EX18" s="263"/>
      <c r="EY18" s="263"/>
      <c r="EZ18" s="263"/>
      <c r="FA18" s="263"/>
      <c r="FB18" s="263"/>
      <c r="FC18" s="300"/>
      <c r="FD18" s="300"/>
      <c r="FE18" s="300"/>
      <c r="FF18" s="263"/>
      <c r="FG18" s="263"/>
      <c r="FH18" s="263"/>
      <c r="FI18" s="263">
        <v>31</v>
      </c>
      <c r="FJ18" s="263">
        <v>31</v>
      </c>
      <c r="FK18" s="263">
        <v>31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58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8"/>
      <c r="GV18" s="263"/>
      <c r="GW18" s="263"/>
      <c r="GX18" s="263"/>
      <c r="GY18" s="259">
        <f t="shared" si="4"/>
        <v>349</v>
      </c>
      <c r="GZ18" s="259">
        <f t="shared" si="5"/>
        <v>327</v>
      </c>
      <c r="HA18" s="259">
        <f t="shared" si="6"/>
        <v>325</v>
      </c>
      <c r="HB18" s="260"/>
      <c r="HC18" s="260"/>
      <c r="HD18" s="260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</row>
    <row r="19" spans="1:229" ht="36.75" customHeight="1">
      <c r="A19" s="261" t="s">
        <v>719</v>
      </c>
      <c r="B19" s="262" t="s">
        <v>723</v>
      </c>
      <c r="C19" s="263"/>
      <c r="D19" s="265"/>
      <c r="E19" s="263"/>
      <c r="F19" s="263">
        <v>30</v>
      </c>
      <c r="G19" s="263">
        <v>30</v>
      </c>
      <c r="H19" s="263">
        <v>30</v>
      </c>
      <c r="I19" s="263">
        <v>50</v>
      </c>
      <c r="J19" s="263">
        <v>50</v>
      </c>
      <c r="K19" s="263">
        <v>50</v>
      </c>
      <c r="L19" s="263"/>
      <c r="M19" s="263"/>
      <c r="N19" s="263"/>
      <c r="O19" s="263"/>
      <c r="P19" s="263"/>
      <c r="Q19" s="263"/>
      <c r="R19" s="263"/>
      <c r="S19" s="263"/>
      <c r="T19" s="263"/>
      <c r="U19" s="272">
        <v>1700</v>
      </c>
      <c r="V19" s="272">
        <v>1200</v>
      </c>
      <c r="W19" s="272">
        <v>1400</v>
      </c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>
        <v>30</v>
      </c>
      <c r="AK19" s="263">
        <v>20</v>
      </c>
      <c r="AL19" s="263">
        <v>15</v>
      </c>
      <c r="AM19" s="263">
        <v>85</v>
      </c>
      <c r="AN19" s="263">
        <v>100</v>
      </c>
      <c r="AO19" s="263">
        <v>100</v>
      </c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56">
        <v>1500</v>
      </c>
      <c r="BF19" s="256"/>
      <c r="BG19" s="256"/>
      <c r="BH19" s="263">
        <v>300</v>
      </c>
      <c r="BI19" s="263">
        <v>300</v>
      </c>
      <c r="BJ19" s="263">
        <v>300</v>
      </c>
      <c r="BK19" s="263">
        <v>3000</v>
      </c>
      <c r="BL19" s="263">
        <v>3792</v>
      </c>
      <c r="BM19" s="263">
        <v>4675</v>
      </c>
      <c r="BN19" s="263"/>
      <c r="BO19" s="263"/>
      <c r="BP19" s="263"/>
      <c r="BQ19" s="263">
        <v>30</v>
      </c>
      <c r="BR19" s="263">
        <v>30</v>
      </c>
      <c r="BS19" s="263">
        <v>30</v>
      </c>
      <c r="BT19" s="263">
        <v>50</v>
      </c>
      <c r="BU19" s="263">
        <v>50</v>
      </c>
      <c r="BV19" s="263">
        <v>50</v>
      </c>
      <c r="BW19" s="263">
        <v>50</v>
      </c>
      <c r="BX19" s="263">
        <v>50</v>
      </c>
      <c r="BY19" s="263">
        <v>50</v>
      </c>
      <c r="BZ19" s="263">
        <v>20</v>
      </c>
      <c r="CA19" s="263">
        <v>20</v>
      </c>
      <c r="CB19" s="263">
        <v>20</v>
      </c>
      <c r="CC19" s="263"/>
      <c r="CD19" s="263"/>
      <c r="CE19" s="263"/>
      <c r="CF19" s="263">
        <v>70</v>
      </c>
      <c r="CG19" s="263">
        <v>70</v>
      </c>
      <c r="CH19" s="263">
        <v>70</v>
      </c>
      <c r="CI19" s="263"/>
      <c r="CJ19" s="263"/>
      <c r="CK19" s="263"/>
      <c r="CL19" s="263"/>
      <c r="CM19" s="263"/>
      <c r="CN19" s="266"/>
      <c r="CO19" s="365">
        <v>8603</v>
      </c>
      <c r="CP19" s="365">
        <v>8603</v>
      </c>
      <c r="CQ19" s="365">
        <v>8603</v>
      </c>
      <c r="CR19" s="263">
        <v>100</v>
      </c>
      <c r="CS19" s="263">
        <v>100</v>
      </c>
      <c r="CT19" s="263">
        <v>100</v>
      </c>
      <c r="CU19" s="263"/>
      <c r="CV19" s="263"/>
      <c r="CW19" s="263"/>
      <c r="CX19" s="263">
        <v>200</v>
      </c>
      <c r="CY19" s="263">
        <v>200</v>
      </c>
      <c r="CZ19" s="263">
        <v>200</v>
      </c>
      <c r="DA19" s="263"/>
      <c r="DB19" s="263"/>
      <c r="DC19" s="263"/>
      <c r="DD19" s="263"/>
      <c r="DE19" s="263"/>
      <c r="DF19" s="263"/>
      <c r="DG19" s="263"/>
      <c r="DH19" s="263"/>
      <c r="DI19" s="263"/>
      <c r="DJ19" s="263">
        <v>600</v>
      </c>
      <c r="DK19" s="263">
        <v>600</v>
      </c>
      <c r="DL19" s="263">
        <v>600</v>
      </c>
      <c r="DM19" s="263">
        <v>50</v>
      </c>
      <c r="DN19" s="263">
        <v>50</v>
      </c>
      <c r="DO19" s="263">
        <v>50</v>
      </c>
      <c r="DP19" s="263"/>
      <c r="DQ19" s="263"/>
      <c r="DR19" s="263"/>
      <c r="DS19" s="263"/>
      <c r="DT19" s="263"/>
      <c r="DU19" s="263"/>
      <c r="DV19" s="272">
        <f>1349+15000</f>
        <v>16349</v>
      </c>
      <c r="DW19" s="272">
        <v>4590</v>
      </c>
      <c r="DX19" s="272">
        <v>6152</v>
      </c>
      <c r="DY19" s="263"/>
      <c r="DZ19" s="263"/>
      <c r="EA19" s="263"/>
      <c r="EB19" s="263"/>
      <c r="EC19" s="263"/>
      <c r="ED19" s="263"/>
      <c r="EE19" s="263">
        <v>500</v>
      </c>
      <c r="EF19" s="263"/>
      <c r="EG19" s="263">
        <v>1000</v>
      </c>
      <c r="EH19" s="263">
        <v>1201</v>
      </c>
      <c r="EI19" s="265">
        <v>1201</v>
      </c>
      <c r="EJ19" s="265">
        <v>1201</v>
      </c>
      <c r="EK19" s="263">
        <v>1</v>
      </c>
      <c r="EL19" s="263">
        <v>1</v>
      </c>
      <c r="EM19" s="263">
        <v>1</v>
      </c>
      <c r="EN19" s="263"/>
      <c r="EO19" s="263"/>
      <c r="EP19" s="263"/>
      <c r="EQ19" s="263"/>
      <c r="ER19" s="263"/>
      <c r="ES19" s="263"/>
      <c r="ET19" s="263">
        <v>30</v>
      </c>
      <c r="EU19" s="263">
        <v>30</v>
      </c>
      <c r="EV19" s="263">
        <v>30</v>
      </c>
      <c r="EW19" s="347">
        <v>1558</v>
      </c>
      <c r="EX19" s="263">
        <v>1558</v>
      </c>
      <c r="EY19" s="263">
        <v>1558</v>
      </c>
      <c r="EZ19" s="263">
        <v>227</v>
      </c>
      <c r="FA19" s="263">
        <v>227</v>
      </c>
      <c r="FB19" s="263">
        <v>227</v>
      </c>
      <c r="FC19" s="300">
        <v>2</v>
      </c>
      <c r="FD19" s="300">
        <v>2</v>
      </c>
      <c r="FE19" s="300">
        <v>2</v>
      </c>
      <c r="FF19" s="263"/>
      <c r="FG19" s="263"/>
      <c r="FH19" s="263"/>
      <c r="FI19" s="263">
        <v>10</v>
      </c>
      <c r="FJ19" s="263">
        <v>10</v>
      </c>
      <c r="FK19" s="263">
        <v>10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58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8"/>
      <c r="GV19" s="263"/>
      <c r="GW19" s="263"/>
      <c r="GX19" s="263"/>
      <c r="GY19" s="259">
        <f t="shared" si="4"/>
        <v>36346</v>
      </c>
      <c r="GZ19" s="259">
        <f t="shared" si="5"/>
        <v>22884</v>
      </c>
      <c r="HA19" s="259">
        <f t="shared" si="6"/>
        <v>26524</v>
      </c>
      <c r="HB19" s="260"/>
      <c r="HC19" s="260"/>
      <c r="HD19" s="260"/>
      <c r="HE19" s="294"/>
      <c r="HF19" s="294"/>
      <c r="HG19" s="294"/>
      <c r="HH19" s="294"/>
      <c r="HI19" s="294"/>
      <c r="HJ19" s="294"/>
      <c r="HK19" s="294"/>
      <c r="HL19" s="294"/>
      <c r="HM19" s="294"/>
      <c r="HN19" s="294"/>
      <c r="HO19" s="294"/>
      <c r="HP19" s="294"/>
      <c r="HQ19" s="294"/>
      <c r="HR19" s="294"/>
      <c r="HS19" s="294"/>
      <c r="HT19" s="294"/>
      <c r="HU19" s="294"/>
    </row>
    <row r="20" spans="1:229" ht="36.75" customHeight="1">
      <c r="A20" s="261" t="s">
        <v>724</v>
      </c>
      <c r="B20" s="262" t="s">
        <v>725</v>
      </c>
      <c r="C20" s="263"/>
      <c r="D20" s="263"/>
      <c r="E20" s="263"/>
      <c r="F20" s="263">
        <v>6</v>
      </c>
      <c r="G20" s="263">
        <v>6</v>
      </c>
      <c r="H20" s="263">
        <v>6</v>
      </c>
      <c r="I20" s="263">
        <v>450</v>
      </c>
      <c r="J20" s="263">
        <v>450</v>
      </c>
      <c r="K20" s="263">
        <v>450</v>
      </c>
      <c r="L20" s="263"/>
      <c r="M20" s="263"/>
      <c r="N20" s="263"/>
      <c r="O20" s="263"/>
      <c r="P20" s="263"/>
      <c r="Q20" s="263"/>
      <c r="R20" s="263"/>
      <c r="S20" s="263"/>
      <c r="T20" s="263"/>
      <c r="U20" s="263">
        <f>351+11</f>
        <v>362</v>
      </c>
      <c r="V20" s="263">
        <v>351</v>
      </c>
      <c r="W20" s="263">
        <v>369</v>
      </c>
      <c r="X20" s="263">
        <v>5</v>
      </c>
      <c r="Y20" s="263">
        <v>5</v>
      </c>
      <c r="Z20" s="263">
        <v>5</v>
      </c>
      <c r="AA20" s="263">
        <v>119.5</v>
      </c>
      <c r="AB20" s="263">
        <v>119.5</v>
      </c>
      <c r="AC20" s="263">
        <v>119.5</v>
      </c>
      <c r="AD20" s="263"/>
      <c r="AE20" s="263"/>
      <c r="AF20" s="263"/>
      <c r="AG20" s="263"/>
      <c r="AH20" s="263"/>
      <c r="AI20" s="263"/>
      <c r="AJ20" s="263">
        <v>8</v>
      </c>
      <c r="AK20" s="263">
        <v>9</v>
      </c>
      <c r="AL20" s="263">
        <v>10</v>
      </c>
      <c r="AM20" s="263">
        <v>100</v>
      </c>
      <c r="AN20" s="263">
        <v>130</v>
      </c>
      <c r="AO20" s="263">
        <v>150</v>
      </c>
      <c r="AP20" s="263"/>
      <c r="AQ20" s="263"/>
      <c r="AR20" s="263"/>
      <c r="AS20" s="263"/>
      <c r="AT20" s="263"/>
      <c r="AU20" s="263"/>
      <c r="AV20" s="263"/>
      <c r="AW20" s="263"/>
      <c r="AX20" s="263"/>
      <c r="AY20" s="263">
        <v>2000</v>
      </c>
      <c r="AZ20" s="263">
        <v>3000</v>
      </c>
      <c r="BA20" s="263">
        <v>4000</v>
      </c>
      <c r="BB20" s="263"/>
      <c r="BC20" s="263"/>
      <c r="BD20" s="263"/>
      <c r="BE20" s="256">
        <v>1500</v>
      </c>
      <c r="BF20" s="256"/>
      <c r="BG20" s="256"/>
      <c r="BH20" s="263">
        <v>200</v>
      </c>
      <c r="BI20" s="263">
        <v>230</v>
      </c>
      <c r="BJ20" s="263">
        <v>250</v>
      </c>
      <c r="BK20" s="263">
        <v>570</v>
      </c>
      <c r="BL20" s="263">
        <v>500</v>
      </c>
      <c r="BM20" s="263">
        <v>500</v>
      </c>
      <c r="BN20" s="263"/>
      <c r="BO20" s="263"/>
      <c r="BP20" s="263"/>
      <c r="BQ20" s="263">
        <v>30</v>
      </c>
      <c r="BR20" s="263">
        <v>30</v>
      </c>
      <c r="BS20" s="263">
        <v>30</v>
      </c>
      <c r="BT20" s="263">
        <v>70</v>
      </c>
      <c r="BU20" s="263">
        <v>70</v>
      </c>
      <c r="BV20" s="263">
        <v>70</v>
      </c>
      <c r="BW20" s="263">
        <v>50</v>
      </c>
      <c r="BX20" s="263">
        <v>50</v>
      </c>
      <c r="BY20" s="263">
        <v>50</v>
      </c>
      <c r="BZ20" s="263">
        <v>15</v>
      </c>
      <c r="CA20" s="263">
        <v>20</v>
      </c>
      <c r="CB20" s="263">
        <v>20</v>
      </c>
      <c r="CC20" s="263"/>
      <c r="CD20" s="263"/>
      <c r="CE20" s="263"/>
      <c r="CF20" s="263">
        <v>70</v>
      </c>
      <c r="CG20" s="263">
        <v>70</v>
      </c>
      <c r="CH20" s="263">
        <v>70</v>
      </c>
      <c r="CI20" s="263"/>
      <c r="CJ20" s="263"/>
      <c r="CK20" s="263"/>
      <c r="CL20" s="263"/>
      <c r="CM20" s="263"/>
      <c r="CN20" s="266"/>
      <c r="CO20" s="365">
        <v>3380</v>
      </c>
      <c r="CP20" s="365">
        <v>3380</v>
      </c>
      <c r="CQ20" s="365">
        <v>3380</v>
      </c>
      <c r="CR20" s="263">
        <v>300</v>
      </c>
      <c r="CS20" s="263">
        <v>300</v>
      </c>
      <c r="CT20" s="263">
        <v>300</v>
      </c>
      <c r="CU20" s="263"/>
      <c r="CV20" s="263"/>
      <c r="CW20" s="263"/>
      <c r="CX20" s="263">
        <v>25</v>
      </c>
      <c r="CY20" s="263">
        <v>25</v>
      </c>
      <c r="CZ20" s="263">
        <v>25</v>
      </c>
      <c r="DA20" s="263"/>
      <c r="DB20" s="263"/>
      <c r="DC20" s="263"/>
      <c r="DD20" s="263">
        <v>15</v>
      </c>
      <c r="DE20" s="263">
        <v>15</v>
      </c>
      <c r="DF20" s="263">
        <v>15</v>
      </c>
      <c r="DG20" s="263">
        <v>530</v>
      </c>
      <c r="DH20" s="263">
        <v>580</v>
      </c>
      <c r="DI20" s="263">
        <v>640</v>
      </c>
      <c r="DJ20" s="263"/>
      <c r="DK20" s="263"/>
      <c r="DL20" s="263"/>
      <c r="DM20" s="263">
        <v>20</v>
      </c>
      <c r="DN20" s="263">
        <v>20</v>
      </c>
      <c r="DO20" s="263">
        <v>20</v>
      </c>
      <c r="DP20" s="263"/>
      <c r="DQ20" s="263"/>
      <c r="DR20" s="263"/>
      <c r="DS20" s="263"/>
      <c r="DT20" s="263"/>
      <c r="DU20" s="263"/>
      <c r="DV20" s="263">
        <v>3522</v>
      </c>
      <c r="DW20" s="263">
        <v>3864</v>
      </c>
      <c r="DX20" s="263">
        <v>3414</v>
      </c>
      <c r="DY20" s="263"/>
      <c r="DZ20" s="263"/>
      <c r="EA20" s="263"/>
      <c r="EB20" s="263"/>
      <c r="EC20" s="263"/>
      <c r="ED20" s="263"/>
      <c r="EE20" s="263"/>
      <c r="EF20" s="263"/>
      <c r="EG20" s="263"/>
      <c r="EH20" s="263">
        <v>10</v>
      </c>
      <c r="EI20" s="263">
        <v>10</v>
      </c>
      <c r="EJ20" s="263">
        <v>10</v>
      </c>
      <c r="EK20" s="263">
        <v>100</v>
      </c>
      <c r="EL20" s="263">
        <v>100</v>
      </c>
      <c r="EM20" s="263">
        <v>100</v>
      </c>
      <c r="EN20" s="263"/>
      <c r="EO20" s="263"/>
      <c r="EP20" s="263"/>
      <c r="EQ20" s="263">
        <v>41</v>
      </c>
      <c r="ER20" s="263">
        <v>41</v>
      </c>
      <c r="ES20" s="263">
        <v>41</v>
      </c>
      <c r="ET20" s="263">
        <v>50</v>
      </c>
      <c r="EU20" s="263">
        <v>50</v>
      </c>
      <c r="EV20" s="263">
        <v>50</v>
      </c>
      <c r="EW20" s="263">
        <v>144</v>
      </c>
      <c r="EX20" s="263">
        <v>144</v>
      </c>
      <c r="EY20" s="263">
        <v>144</v>
      </c>
      <c r="EZ20" s="263">
        <v>60</v>
      </c>
      <c r="FA20" s="263">
        <v>60</v>
      </c>
      <c r="FB20" s="263">
        <v>60</v>
      </c>
      <c r="FC20" s="300">
        <v>6</v>
      </c>
      <c r="FD20" s="300">
        <v>6</v>
      </c>
      <c r="FE20" s="300">
        <v>6</v>
      </c>
      <c r="FF20" s="263"/>
      <c r="FG20" s="263"/>
      <c r="FH20" s="263"/>
      <c r="FI20" s="263">
        <v>30</v>
      </c>
      <c r="FJ20" s="263">
        <v>30</v>
      </c>
      <c r="FK20" s="263">
        <v>30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58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8"/>
      <c r="GV20" s="263"/>
      <c r="GW20" s="263"/>
      <c r="GX20" s="263"/>
      <c r="GY20" s="259">
        <f t="shared" si="4"/>
        <v>13788.5</v>
      </c>
      <c r="GZ20" s="259">
        <f t="shared" si="5"/>
        <v>13665.5</v>
      </c>
      <c r="HA20" s="259">
        <f t="shared" si="6"/>
        <v>14334.5</v>
      </c>
      <c r="HB20" s="260"/>
      <c r="HC20" s="260"/>
      <c r="HD20" s="260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</row>
    <row r="21" spans="1:229" ht="36.75" customHeight="1">
      <c r="A21" s="255" t="s">
        <v>726</v>
      </c>
      <c r="B21" s="252" t="s">
        <v>727</v>
      </c>
      <c r="C21" s="263">
        <f>C22+C23</f>
        <v>0</v>
      </c>
      <c r="D21" s="263">
        <f aca="true" t="shared" si="11" ref="D21:BD21">D22+D23</f>
        <v>0</v>
      </c>
      <c r="E21" s="263">
        <f t="shared" si="11"/>
        <v>0</v>
      </c>
      <c r="F21" s="263">
        <f t="shared" si="11"/>
        <v>0</v>
      </c>
      <c r="G21" s="263">
        <f t="shared" si="11"/>
        <v>0</v>
      </c>
      <c r="H21" s="263">
        <f t="shared" si="11"/>
        <v>0</v>
      </c>
      <c r="I21" s="263">
        <f t="shared" si="11"/>
        <v>0</v>
      </c>
      <c r="J21" s="263">
        <f t="shared" si="11"/>
        <v>0</v>
      </c>
      <c r="K21" s="263">
        <f t="shared" si="11"/>
        <v>0</v>
      </c>
      <c r="L21" s="263">
        <f t="shared" si="11"/>
        <v>0</v>
      </c>
      <c r="M21" s="263">
        <f t="shared" si="11"/>
        <v>0</v>
      </c>
      <c r="N21" s="263">
        <f t="shared" si="11"/>
        <v>0</v>
      </c>
      <c r="O21" s="263">
        <f t="shared" si="11"/>
        <v>3450</v>
      </c>
      <c r="P21" s="263">
        <f t="shared" si="11"/>
        <v>3450</v>
      </c>
      <c r="Q21" s="263">
        <f t="shared" si="11"/>
        <v>3450</v>
      </c>
      <c r="R21" s="263">
        <f t="shared" si="11"/>
        <v>0</v>
      </c>
      <c r="S21" s="263">
        <f t="shared" si="11"/>
        <v>0</v>
      </c>
      <c r="T21" s="263">
        <f t="shared" si="11"/>
        <v>0</v>
      </c>
      <c r="U21" s="263">
        <f t="shared" si="11"/>
        <v>0</v>
      </c>
      <c r="V21" s="263">
        <f t="shared" si="11"/>
        <v>0</v>
      </c>
      <c r="W21" s="263">
        <f t="shared" si="11"/>
        <v>0</v>
      </c>
      <c r="X21" s="263">
        <f t="shared" si="11"/>
        <v>0</v>
      </c>
      <c r="Y21" s="263">
        <f t="shared" si="11"/>
        <v>0</v>
      </c>
      <c r="Z21" s="263">
        <f t="shared" si="11"/>
        <v>0</v>
      </c>
      <c r="AA21" s="263">
        <f>AA22+AA23</f>
        <v>0</v>
      </c>
      <c r="AB21" s="263">
        <f>AB22+AB23</f>
        <v>0</v>
      </c>
      <c r="AC21" s="263">
        <f>AC22+AC23</f>
        <v>0</v>
      </c>
      <c r="AD21" s="263">
        <f t="shared" si="11"/>
        <v>0</v>
      </c>
      <c r="AE21" s="263">
        <f t="shared" si="11"/>
        <v>0</v>
      </c>
      <c r="AF21" s="263">
        <f t="shared" si="11"/>
        <v>0</v>
      </c>
      <c r="AG21" s="263">
        <f t="shared" si="11"/>
        <v>0</v>
      </c>
      <c r="AH21" s="263">
        <f t="shared" si="11"/>
        <v>0</v>
      </c>
      <c r="AI21" s="263">
        <f t="shared" si="11"/>
        <v>0</v>
      </c>
      <c r="AJ21" s="263">
        <f t="shared" si="11"/>
        <v>0</v>
      </c>
      <c r="AK21" s="263">
        <f t="shared" si="11"/>
        <v>0</v>
      </c>
      <c r="AL21" s="263">
        <f t="shared" si="11"/>
        <v>0</v>
      </c>
      <c r="AM21" s="263">
        <f t="shared" si="11"/>
        <v>0</v>
      </c>
      <c r="AN21" s="263">
        <f t="shared" si="11"/>
        <v>0</v>
      </c>
      <c r="AO21" s="263">
        <f t="shared" si="11"/>
        <v>0</v>
      </c>
      <c r="AP21" s="263">
        <f t="shared" si="11"/>
        <v>0</v>
      </c>
      <c r="AQ21" s="263">
        <f t="shared" si="11"/>
        <v>0</v>
      </c>
      <c r="AR21" s="263">
        <f t="shared" si="11"/>
        <v>0</v>
      </c>
      <c r="AS21" s="263">
        <f t="shared" si="11"/>
        <v>0</v>
      </c>
      <c r="AT21" s="263">
        <f t="shared" si="11"/>
        <v>0</v>
      </c>
      <c r="AU21" s="263">
        <f t="shared" si="11"/>
        <v>0</v>
      </c>
      <c r="AV21" s="263">
        <f t="shared" si="11"/>
        <v>0</v>
      </c>
      <c r="AW21" s="263">
        <f t="shared" si="11"/>
        <v>0</v>
      </c>
      <c r="AX21" s="263">
        <f t="shared" si="11"/>
        <v>0</v>
      </c>
      <c r="AY21" s="263">
        <f t="shared" si="11"/>
        <v>0</v>
      </c>
      <c r="AZ21" s="263">
        <f t="shared" si="11"/>
        <v>0</v>
      </c>
      <c r="BA21" s="263">
        <f t="shared" si="11"/>
        <v>0</v>
      </c>
      <c r="BB21" s="263">
        <f t="shared" si="11"/>
        <v>0</v>
      </c>
      <c r="BC21" s="263">
        <f t="shared" si="11"/>
        <v>0</v>
      </c>
      <c r="BD21" s="263">
        <f t="shared" si="11"/>
        <v>0</v>
      </c>
      <c r="BE21" s="256"/>
      <c r="BF21" s="256"/>
      <c r="BG21" s="256"/>
      <c r="BH21" s="263">
        <f aca="true" t="shared" si="12" ref="BH21:DR21">BH22+BH23</f>
        <v>0</v>
      </c>
      <c r="BI21" s="263">
        <f t="shared" si="12"/>
        <v>0</v>
      </c>
      <c r="BJ21" s="263">
        <f t="shared" si="12"/>
        <v>0</v>
      </c>
      <c r="BK21" s="263">
        <f t="shared" si="12"/>
        <v>0</v>
      </c>
      <c r="BL21" s="263">
        <f t="shared" si="12"/>
        <v>0</v>
      </c>
      <c r="BM21" s="263">
        <f t="shared" si="12"/>
        <v>0</v>
      </c>
      <c r="BN21" s="263">
        <f t="shared" si="12"/>
        <v>0</v>
      </c>
      <c r="BO21" s="263">
        <f t="shared" si="12"/>
        <v>0</v>
      </c>
      <c r="BP21" s="263">
        <f t="shared" si="12"/>
        <v>0</v>
      </c>
      <c r="BQ21" s="263">
        <f t="shared" si="12"/>
        <v>0</v>
      </c>
      <c r="BR21" s="263">
        <f t="shared" si="12"/>
        <v>0</v>
      </c>
      <c r="BS21" s="263">
        <f t="shared" si="12"/>
        <v>0</v>
      </c>
      <c r="BT21" s="263">
        <f t="shared" si="12"/>
        <v>0</v>
      </c>
      <c r="BU21" s="263">
        <f t="shared" si="12"/>
        <v>0</v>
      </c>
      <c r="BV21" s="263">
        <f t="shared" si="12"/>
        <v>0</v>
      </c>
      <c r="BW21" s="263">
        <f t="shared" si="12"/>
        <v>0</v>
      </c>
      <c r="BX21" s="263">
        <f t="shared" si="12"/>
        <v>0</v>
      </c>
      <c r="BY21" s="263">
        <f t="shared" si="12"/>
        <v>0</v>
      </c>
      <c r="BZ21" s="263">
        <f t="shared" si="12"/>
        <v>0</v>
      </c>
      <c r="CA21" s="263">
        <f t="shared" si="12"/>
        <v>0</v>
      </c>
      <c r="CB21" s="263">
        <f t="shared" si="12"/>
        <v>0</v>
      </c>
      <c r="CC21" s="263">
        <f>CC22+CC23</f>
        <v>0</v>
      </c>
      <c r="CD21" s="263">
        <f>CD22+CD23</f>
        <v>0</v>
      </c>
      <c r="CE21" s="263">
        <f>CE22+CE23</f>
        <v>0</v>
      </c>
      <c r="CF21" s="263">
        <f t="shared" si="12"/>
        <v>0</v>
      </c>
      <c r="CG21" s="263">
        <f t="shared" si="12"/>
        <v>0</v>
      </c>
      <c r="CH21" s="263">
        <f t="shared" si="12"/>
        <v>0</v>
      </c>
      <c r="CI21" s="263">
        <f t="shared" si="12"/>
        <v>0</v>
      </c>
      <c r="CJ21" s="263">
        <f t="shared" si="12"/>
        <v>0</v>
      </c>
      <c r="CK21" s="263">
        <f t="shared" si="12"/>
        <v>0</v>
      </c>
      <c r="CL21" s="263">
        <f t="shared" si="12"/>
        <v>0</v>
      </c>
      <c r="CM21" s="263">
        <f t="shared" si="12"/>
        <v>0</v>
      </c>
      <c r="CN21" s="263">
        <f t="shared" si="12"/>
        <v>0</v>
      </c>
      <c r="CO21" s="365">
        <f>CO22+CO23</f>
        <v>0</v>
      </c>
      <c r="CP21" s="365">
        <f>CP22+CP23</f>
        <v>0</v>
      </c>
      <c r="CQ21" s="365">
        <f>CQ22+CQ23</f>
        <v>0</v>
      </c>
      <c r="CR21" s="263">
        <f t="shared" si="12"/>
        <v>0</v>
      </c>
      <c r="CS21" s="263">
        <f t="shared" si="12"/>
        <v>0</v>
      </c>
      <c r="CT21" s="263">
        <f t="shared" si="12"/>
        <v>0</v>
      </c>
      <c r="CU21" s="263">
        <f t="shared" si="12"/>
        <v>0</v>
      </c>
      <c r="CV21" s="263">
        <f t="shared" si="12"/>
        <v>0</v>
      </c>
      <c r="CW21" s="263">
        <f t="shared" si="12"/>
        <v>0</v>
      </c>
      <c r="CX21" s="263">
        <f t="shared" si="12"/>
        <v>0</v>
      </c>
      <c r="CY21" s="263">
        <f t="shared" si="12"/>
        <v>0</v>
      </c>
      <c r="CZ21" s="263">
        <f t="shared" si="12"/>
        <v>0</v>
      </c>
      <c r="DA21" s="263">
        <f t="shared" si="12"/>
        <v>0</v>
      </c>
      <c r="DB21" s="263">
        <f t="shared" si="12"/>
        <v>0</v>
      </c>
      <c r="DC21" s="263">
        <f t="shared" si="12"/>
        <v>0</v>
      </c>
      <c r="DD21" s="263">
        <f t="shared" si="12"/>
        <v>0</v>
      </c>
      <c r="DE21" s="263">
        <f t="shared" si="12"/>
        <v>0</v>
      </c>
      <c r="DF21" s="263">
        <f t="shared" si="12"/>
        <v>0</v>
      </c>
      <c r="DG21" s="263">
        <f t="shared" si="12"/>
        <v>0</v>
      </c>
      <c r="DH21" s="263">
        <f t="shared" si="12"/>
        <v>0</v>
      </c>
      <c r="DI21" s="263">
        <f t="shared" si="12"/>
        <v>0</v>
      </c>
      <c r="DJ21" s="263">
        <f t="shared" si="12"/>
        <v>0</v>
      </c>
      <c r="DK21" s="263">
        <f t="shared" si="12"/>
        <v>0</v>
      </c>
      <c r="DL21" s="263">
        <f t="shared" si="12"/>
        <v>0</v>
      </c>
      <c r="DM21" s="263">
        <f t="shared" si="12"/>
        <v>0</v>
      </c>
      <c r="DN21" s="263">
        <f t="shared" si="12"/>
        <v>0</v>
      </c>
      <c r="DO21" s="263">
        <f t="shared" si="12"/>
        <v>0</v>
      </c>
      <c r="DP21" s="263">
        <f t="shared" si="12"/>
        <v>0</v>
      </c>
      <c r="DQ21" s="263">
        <f t="shared" si="12"/>
        <v>0</v>
      </c>
      <c r="DR21" s="263">
        <f t="shared" si="12"/>
        <v>0</v>
      </c>
      <c r="DS21" s="263">
        <f aca="true" t="shared" si="13" ref="DS21:GD21">DS22+DS23</f>
        <v>0</v>
      </c>
      <c r="DT21" s="263">
        <f t="shared" si="13"/>
        <v>0</v>
      </c>
      <c r="DU21" s="263">
        <f t="shared" si="13"/>
        <v>0</v>
      </c>
      <c r="DV21" s="263">
        <f t="shared" si="13"/>
        <v>0</v>
      </c>
      <c r="DW21" s="263">
        <f t="shared" si="13"/>
        <v>0</v>
      </c>
      <c r="DX21" s="263">
        <f t="shared" si="13"/>
        <v>0</v>
      </c>
      <c r="DY21" s="263">
        <f t="shared" si="13"/>
        <v>0</v>
      </c>
      <c r="DZ21" s="263">
        <f t="shared" si="13"/>
        <v>0</v>
      </c>
      <c r="EA21" s="263">
        <f t="shared" si="13"/>
        <v>0</v>
      </c>
      <c r="EB21" s="263">
        <f t="shared" si="13"/>
        <v>0</v>
      </c>
      <c r="EC21" s="263">
        <f t="shared" si="13"/>
        <v>0</v>
      </c>
      <c r="ED21" s="263">
        <f t="shared" si="13"/>
        <v>0</v>
      </c>
      <c r="EE21" s="263">
        <f t="shared" si="13"/>
        <v>0</v>
      </c>
      <c r="EF21" s="263">
        <f t="shared" si="13"/>
        <v>0</v>
      </c>
      <c r="EG21" s="263">
        <f t="shared" si="13"/>
        <v>0</v>
      </c>
      <c r="EH21" s="263">
        <f t="shared" si="13"/>
        <v>0</v>
      </c>
      <c r="EI21" s="263">
        <f t="shared" si="13"/>
        <v>0</v>
      </c>
      <c r="EJ21" s="263">
        <f t="shared" si="13"/>
        <v>0</v>
      </c>
      <c r="EK21" s="263">
        <f t="shared" si="13"/>
        <v>0</v>
      </c>
      <c r="EL21" s="263">
        <f t="shared" si="13"/>
        <v>0</v>
      </c>
      <c r="EM21" s="263">
        <f t="shared" si="13"/>
        <v>0</v>
      </c>
      <c r="EN21" s="263">
        <f t="shared" si="13"/>
        <v>0</v>
      </c>
      <c r="EO21" s="263">
        <f t="shared" si="13"/>
        <v>0</v>
      </c>
      <c r="EP21" s="263">
        <f t="shared" si="13"/>
        <v>0</v>
      </c>
      <c r="EQ21" s="263">
        <f t="shared" si="13"/>
        <v>0</v>
      </c>
      <c r="ER21" s="263">
        <f t="shared" si="13"/>
        <v>0</v>
      </c>
      <c r="ES21" s="263">
        <f t="shared" si="13"/>
        <v>0</v>
      </c>
      <c r="ET21" s="263">
        <f t="shared" si="13"/>
        <v>0</v>
      </c>
      <c r="EU21" s="263">
        <f t="shared" si="13"/>
        <v>0</v>
      </c>
      <c r="EV21" s="263">
        <f t="shared" si="13"/>
        <v>0</v>
      </c>
      <c r="EW21" s="263">
        <f t="shared" si="13"/>
        <v>0</v>
      </c>
      <c r="EX21" s="263">
        <f t="shared" si="13"/>
        <v>0</v>
      </c>
      <c r="EY21" s="263">
        <f t="shared" si="13"/>
        <v>0</v>
      </c>
      <c r="EZ21" s="263">
        <f t="shared" si="13"/>
        <v>0</v>
      </c>
      <c r="FA21" s="263">
        <f t="shared" si="13"/>
        <v>0</v>
      </c>
      <c r="FB21" s="263">
        <f t="shared" si="13"/>
        <v>0</v>
      </c>
      <c r="FC21" s="263">
        <f t="shared" si="13"/>
        <v>0</v>
      </c>
      <c r="FD21" s="263">
        <f t="shared" si="13"/>
        <v>0</v>
      </c>
      <c r="FE21" s="263">
        <f t="shared" si="13"/>
        <v>0</v>
      </c>
      <c r="FF21" s="263">
        <f t="shared" si="13"/>
        <v>0</v>
      </c>
      <c r="FG21" s="263">
        <f t="shared" si="13"/>
        <v>0</v>
      </c>
      <c r="FH21" s="263">
        <f t="shared" si="13"/>
        <v>0</v>
      </c>
      <c r="FI21" s="263">
        <f t="shared" si="13"/>
        <v>0</v>
      </c>
      <c r="FJ21" s="263">
        <f t="shared" si="13"/>
        <v>0</v>
      </c>
      <c r="FK21" s="263">
        <f t="shared" si="13"/>
        <v>0</v>
      </c>
      <c r="FL21" s="263">
        <f t="shared" si="13"/>
        <v>0</v>
      </c>
      <c r="FM21" s="263">
        <f t="shared" si="13"/>
        <v>0</v>
      </c>
      <c r="FN21" s="263">
        <f t="shared" si="13"/>
        <v>0</v>
      </c>
      <c r="FO21" s="263">
        <f t="shared" si="13"/>
        <v>0</v>
      </c>
      <c r="FP21" s="263">
        <f t="shared" si="13"/>
        <v>0</v>
      </c>
      <c r="FQ21" s="263">
        <f t="shared" si="13"/>
        <v>0</v>
      </c>
      <c r="FR21" s="263">
        <f t="shared" si="13"/>
        <v>0</v>
      </c>
      <c r="FS21" s="263">
        <f t="shared" si="13"/>
        <v>0</v>
      </c>
      <c r="FT21" s="263">
        <f t="shared" si="13"/>
        <v>0</v>
      </c>
      <c r="FU21" s="263">
        <f t="shared" si="13"/>
        <v>0</v>
      </c>
      <c r="FV21" s="263">
        <f t="shared" si="13"/>
        <v>0</v>
      </c>
      <c r="FW21" s="263">
        <f t="shared" si="13"/>
        <v>0</v>
      </c>
      <c r="FX21" s="263">
        <f t="shared" si="13"/>
        <v>0</v>
      </c>
      <c r="FY21" s="263">
        <f t="shared" si="13"/>
        <v>0</v>
      </c>
      <c r="FZ21" s="263">
        <f t="shared" si="13"/>
        <v>0</v>
      </c>
      <c r="GA21" s="263">
        <f t="shared" si="13"/>
        <v>0</v>
      </c>
      <c r="GB21" s="263">
        <f t="shared" si="13"/>
        <v>0</v>
      </c>
      <c r="GC21" s="263">
        <f t="shared" si="13"/>
        <v>0</v>
      </c>
      <c r="GD21" s="263">
        <f t="shared" si="13"/>
        <v>0</v>
      </c>
      <c r="GE21" s="263">
        <f aca="true" t="shared" si="14" ref="GE21:GX21">GE22+GE23</f>
        <v>0</v>
      </c>
      <c r="GF21" s="263">
        <f t="shared" si="14"/>
        <v>0</v>
      </c>
      <c r="GG21" s="263">
        <f t="shared" si="14"/>
        <v>0</v>
      </c>
      <c r="GH21" s="263">
        <f t="shared" si="14"/>
        <v>0</v>
      </c>
      <c r="GI21" s="263">
        <f t="shared" si="14"/>
        <v>0</v>
      </c>
      <c r="GJ21" s="263">
        <f t="shared" si="14"/>
        <v>0</v>
      </c>
      <c r="GK21" s="263">
        <f t="shared" si="14"/>
        <v>0</v>
      </c>
      <c r="GL21" s="263">
        <f t="shared" si="14"/>
        <v>0</v>
      </c>
      <c r="GM21" s="263">
        <f t="shared" si="14"/>
        <v>0</v>
      </c>
      <c r="GN21" s="263">
        <f t="shared" si="14"/>
        <v>0</v>
      </c>
      <c r="GO21" s="263">
        <f t="shared" si="14"/>
        <v>0</v>
      </c>
      <c r="GP21" s="263">
        <f t="shared" si="14"/>
        <v>0</v>
      </c>
      <c r="GQ21" s="263">
        <f t="shared" si="14"/>
        <v>0</v>
      </c>
      <c r="GR21" s="263">
        <f t="shared" si="14"/>
        <v>0</v>
      </c>
      <c r="GS21" s="263">
        <f t="shared" si="14"/>
        <v>0</v>
      </c>
      <c r="GT21" s="263">
        <f t="shared" si="14"/>
        <v>0</v>
      </c>
      <c r="GU21" s="263">
        <f t="shared" si="14"/>
        <v>0</v>
      </c>
      <c r="GV21" s="263">
        <f t="shared" si="14"/>
        <v>0</v>
      </c>
      <c r="GW21" s="263">
        <f t="shared" si="14"/>
        <v>0</v>
      </c>
      <c r="GX21" s="263">
        <f t="shared" si="14"/>
        <v>0</v>
      </c>
      <c r="GY21" s="259">
        <f t="shared" si="4"/>
        <v>3450</v>
      </c>
      <c r="GZ21" s="259">
        <f t="shared" si="5"/>
        <v>3450</v>
      </c>
      <c r="HA21" s="259">
        <f t="shared" si="6"/>
        <v>3450</v>
      </c>
      <c r="HB21" s="260"/>
      <c r="HC21" s="260"/>
      <c r="HD21" s="260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</row>
    <row r="22" spans="1:229" ht="36.75" customHeight="1">
      <c r="A22" s="261" t="s">
        <v>730</v>
      </c>
      <c r="B22" s="262" t="s">
        <v>731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>
        <v>3450</v>
      </c>
      <c r="P22" s="263">
        <v>3450</v>
      </c>
      <c r="Q22" s="263">
        <v>3450</v>
      </c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56"/>
      <c r="BF22" s="256"/>
      <c r="BG22" s="256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6"/>
      <c r="CO22" s="365"/>
      <c r="CP22" s="365"/>
      <c r="CQ22" s="365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300"/>
      <c r="FD22" s="300"/>
      <c r="FE22" s="300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58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8"/>
      <c r="GV22" s="263"/>
      <c r="GW22" s="263"/>
      <c r="GX22" s="263"/>
      <c r="GY22" s="259">
        <f t="shared" si="4"/>
        <v>3450</v>
      </c>
      <c r="GZ22" s="259">
        <f t="shared" si="5"/>
        <v>3450</v>
      </c>
      <c r="HA22" s="259">
        <f t="shared" si="6"/>
        <v>3450</v>
      </c>
      <c r="HB22" s="260"/>
      <c r="HC22" s="260"/>
      <c r="HD22" s="260"/>
      <c r="HE22" s="294"/>
      <c r="HF22" s="294"/>
      <c r="HG22" s="294"/>
      <c r="HH22" s="294"/>
      <c r="HI22" s="294"/>
      <c r="HJ22" s="294"/>
      <c r="HK22" s="294"/>
      <c r="HL22" s="294"/>
      <c r="HM22" s="294"/>
      <c r="HN22" s="294"/>
      <c r="HO22" s="294"/>
      <c r="HP22" s="294"/>
      <c r="HQ22" s="294"/>
      <c r="HR22" s="294"/>
      <c r="HS22" s="294"/>
      <c r="HT22" s="294"/>
      <c r="HU22" s="294"/>
    </row>
    <row r="23" spans="1:229" ht="36.75" customHeight="1">
      <c r="A23" s="261" t="s">
        <v>732</v>
      </c>
      <c r="B23" s="262" t="s">
        <v>733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56"/>
      <c r="BF23" s="256"/>
      <c r="BG23" s="256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6"/>
      <c r="CO23" s="365"/>
      <c r="CP23" s="365"/>
      <c r="CQ23" s="365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300"/>
      <c r="FD23" s="300"/>
      <c r="FE23" s="300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58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/>
      <c r="GT23" s="263"/>
      <c r="GU23" s="268"/>
      <c r="GV23" s="263"/>
      <c r="GW23" s="263"/>
      <c r="GX23" s="263"/>
      <c r="GY23" s="259">
        <f t="shared" si="4"/>
        <v>0</v>
      </c>
      <c r="GZ23" s="259">
        <f t="shared" si="5"/>
        <v>0</v>
      </c>
      <c r="HA23" s="259">
        <f t="shared" si="6"/>
        <v>0</v>
      </c>
      <c r="HB23" s="260"/>
      <c r="HC23" s="260"/>
      <c r="HD23" s="260"/>
      <c r="HE23" s="294"/>
      <c r="HF23" s="294"/>
      <c r="HG23" s="294"/>
      <c r="HH23" s="294"/>
      <c r="HI23" s="294"/>
      <c r="HJ23" s="294"/>
      <c r="HK23" s="294"/>
      <c r="HL23" s="294"/>
      <c r="HM23" s="294"/>
      <c r="HN23" s="294"/>
      <c r="HO23" s="294"/>
      <c r="HP23" s="294"/>
      <c r="HQ23" s="294"/>
      <c r="HR23" s="294"/>
      <c r="HS23" s="294"/>
      <c r="HT23" s="294"/>
      <c r="HU23" s="294"/>
    </row>
    <row r="24" spans="1:229" ht="36.75" customHeight="1">
      <c r="A24" s="255" t="s">
        <v>734</v>
      </c>
      <c r="B24" s="252" t="s">
        <v>735</v>
      </c>
      <c r="C24" s="256">
        <f>C25+C26</f>
        <v>0</v>
      </c>
      <c r="D24" s="256">
        <f aca="true" t="shared" si="15" ref="D24:BH24">D25+D26</f>
        <v>0</v>
      </c>
      <c r="E24" s="256">
        <f t="shared" si="15"/>
        <v>0</v>
      </c>
      <c r="F24" s="256">
        <f t="shared" si="15"/>
        <v>0</v>
      </c>
      <c r="G24" s="256">
        <f t="shared" si="15"/>
        <v>0</v>
      </c>
      <c r="H24" s="256">
        <f t="shared" si="15"/>
        <v>0</v>
      </c>
      <c r="I24" s="256">
        <f t="shared" si="15"/>
        <v>0</v>
      </c>
      <c r="J24" s="256">
        <f t="shared" si="15"/>
        <v>0</v>
      </c>
      <c r="K24" s="256">
        <f t="shared" si="15"/>
        <v>0</v>
      </c>
      <c r="L24" s="256">
        <f t="shared" si="15"/>
        <v>2000</v>
      </c>
      <c r="M24" s="256">
        <f t="shared" si="15"/>
        <v>2000</v>
      </c>
      <c r="N24" s="256">
        <f t="shared" si="15"/>
        <v>2000</v>
      </c>
      <c r="O24" s="256">
        <f t="shared" si="15"/>
        <v>0</v>
      </c>
      <c r="P24" s="256">
        <f t="shared" si="15"/>
        <v>0</v>
      </c>
      <c r="Q24" s="256">
        <f t="shared" si="15"/>
        <v>0</v>
      </c>
      <c r="R24" s="256">
        <f t="shared" si="15"/>
        <v>0</v>
      </c>
      <c r="S24" s="256">
        <f t="shared" si="15"/>
        <v>0</v>
      </c>
      <c r="T24" s="256">
        <f t="shared" si="15"/>
        <v>0</v>
      </c>
      <c r="U24" s="256">
        <f t="shared" si="15"/>
        <v>0</v>
      </c>
      <c r="V24" s="256">
        <f t="shared" si="15"/>
        <v>0</v>
      </c>
      <c r="W24" s="256">
        <f t="shared" si="15"/>
        <v>0</v>
      </c>
      <c r="X24" s="256">
        <f t="shared" si="15"/>
        <v>0</v>
      </c>
      <c r="Y24" s="256">
        <f t="shared" si="15"/>
        <v>0</v>
      </c>
      <c r="Z24" s="256">
        <f t="shared" si="15"/>
        <v>0</v>
      </c>
      <c r="AA24" s="256">
        <f>AA25+AA26</f>
        <v>0</v>
      </c>
      <c r="AB24" s="256">
        <f>AB25+AB26</f>
        <v>0</v>
      </c>
      <c r="AC24" s="256">
        <f>AC25+AC26</f>
        <v>0</v>
      </c>
      <c r="AD24" s="256">
        <f t="shared" si="15"/>
        <v>0</v>
      </c>
      <c r="AE24" s="256">
        <f t="shared" si="15"/>
        <v>0</v>
      </c>
      <c r="AF24" s="256">
        <f t="shared" si="15"/>
        <v>0</v>
      </c>
      <c r="AG24" s="256">
        <f t="shared" si="15"/>
        <v>0</v>
      </c>
      <c r="AH24" s="256">
        <f t="shared" si="15"/>
        <v>0</v>
      </c>
      <c r="AI24" s="256">
        <f t="shared" si="15"/>
        <v>0</v>
      </c>
      <c r="AJ24" s="256">
        <f t="shared" si="15"/>
        <v>0</v>
      </c>
      <c r="AK24" s="256">
        <f t="shared" si="15"/>
        <v>0</v>
      </c>
      <c r="AL24" s="256">
        <f t="shared" si="15"/>
        <v>0</v>
      </c>
      <c r="AM24" s="256">
        <f t="shared" si="15"/>
        <v>0</v>
      </c>
      <c r="AN24" s="256">
        <f t="shared" si="15"/>
        <v>0</v>
      </c>
      <c r="AO24" s="256">
        <f t="shared" si="15"/>
        <v>0</v>
      </c>
      <c r="AP24" s="256">
        <f t="shared" si="15"/>
        <v>0</v>
      </c>
      <c r="AQ24" s="256">
        <f t="shared" si="15"/>
        <v>0</v>
      </c>
      <c r="AR24" s="256">
        <f t="shared" si="15"/>
        <v>0</v>
      </c>
      <c r="AS24" s="256">
        <f t="shared" si="15"/>
        <v>22668</v>
      </c>
      <c r="AT24" s="256">
        <f t="shared" si="15"/>
        <v>27486</v>
      </c>
      <c r="AU24" s="256">
        <f t="shared" si="15"/>
        <v>27486</v>
      </c>
      <c r="AV24" s="256">
        <f t="shared" si="15"/>
        <v>0</v>
      </c>
      <c r="AW24" s="256">
        <f t="shared" si="15"/>
        <v>0</v>
      </c>
      <c r="AX24" s="256">
        <f t="shared" si="15"/>
        <v>0</v>
      </c>
      <c r="AY24" s="256">
        <f t="shared" si="15"/>
        <v>0</v>
      </c>
      <c r="AZ24" s="256">
        <f t="shared" si="15"/>
        <v>0</v>
      </c>
      <c r="BA24" s="256">
        <f t="shared" si="15"/>
        <v>0</v>
      </c>
      <c r="BB24" s="256">
        <f t="shared" si="15"/>
        <v>0</v>
      </c>
      <c r="BC24" s="256">
        <f t="shared" si="15"/>
        <v>0</v>
      </c>
      <c r="BD24" s="256">
        <f t="shared" si="15"/>
        <v>0</v>
      </c>
      <c r="BE24" s="256">
        <f t="shared" si="15"/>
        <v>0</v>
      </c>
      <c r="BF24" s="256">
        <f t="shared" si="15"/>
        <v>0</v>
      </c>
      <c r="BG24" s="256">
        <f t="shared" si="15"/>
        <v>0</v>
      </c>
      <c r="BH24" s="256">
        <f t="shared" si="15"/>
        <v>0</v>
      </c>
      <c r="BI24" s="256">
        <f aca="true" t="shared" si="16" ref="BI24:DR24">BI25+BI26</f>
        <v>0</v>
      </c>
      <c r="BJ24" s="256">
        <f t="shared" si="16"/>
        <v>0</v>
      </c>
      <c r="BK24" s="256">
        <f t="shared" si="16"/>
        <v>0</v>
      </c>
      <c r="BL24" s="256">
        <f t="shared" si="16"/>
        <v>0</v>
      </c>
      <c r="BM24" s="256">
        <f t="shared" si="16"/>
        <v>0</v>
      </c>
      <c r="BN24" s="256">
        <f t="shared" si="16"/>
        <v>0</v>
      </c>
      <c r="BO24" s="256">
        <f t="shared" si="16"/>
        <v>0</v>
      </c>
      <c r="BP24" s="256">
        <f t="shared" si="16"/>
        <v>0</v>
      </c>
      <c r="BQ24" s="256">
        <f t="shared" si="16"/>
        <v>0</v>
      </c>
      <c r="BR24" s="256">
        <f t="shared" si="16"/>
        <v>0</v>
      </c>
      <c r="BS24" s="256">
        <f t="shared" si="16"/>
        <v>0</v>
      </c>
      <c r="BT24" s="256">
        <f t="shared" si="16"/>
        <v>0</v>
      </c>
      <c r="BU24" s="256">
        <f t="shared" si="16"/>
        <v>0</v>
      </c>
      <c r="BV24" s="256">
        <f t="shared" si="16"/>
        <v>0</v>
      </c>
      <c r="BW24" s="256">
        <f t="shared" si="16"/>
        <v>0</v>
      </c>
      <c r="BX24" s="256">
        <f t="shared" si="16"/>
        <v>0</v>
      </c>
      <c r="BY24" s="256">
        <f t="shared" si="16"/>
        <v>0</v>
      </c>
      <c r="BZ24" s="256">
        <f t="shared" si="16"/>
        <v>0</v>
      </c>
      <c r="CA24" s="256">
        <f t="shared" si="16"/>
        <v>0</v>
      </c>
      <c r="CB24" s="256">
        <f t="shared" si="16"/>
        <v>0</v>
      </c>
      <c r="CC24" s="256">
        <f>CC25+CC26</f>
        <v>0</v>
      </c>
      <c r="CD24" s="256">
        <f>CD25+CD26</f>
        <v>0</v>
      </c>
      <c r="CE24" s="256">
        <f>CE25+CE26</f>
        <v>0</v>
      </c>
      <c r="CF24" s="256">
        <f t="shared" si="16"/>
        <v>0</v>
      </c>
      <c r="CG24" s="256">
        <f t="shared" si="16"/>
        <v>0</v>
      </c>
      <c r="CH24" s="256">
        <f t="shared" si="16"/>
        <v>0</v>
      </c>
      <c r="CI24" s="256">
        <f t="shared" si="16"/>
        <v>0</v>
      </c>
      <c r="CJ24" s="256">
        <f t="shared" si="16"/>
        <v>0</v>
      </c>
      <c r="CK24" s="256">
        <f t="shared" si="16"/>
        <v>0</v>
      </c>
      <c r="CL24" s="256">
        <f t="shared" si="16"/>
        <v>0</v>
      </c>
      <c r="CM24" s="256">
        <f t="shared" si="16"/>
        <v>0</v>
      </c>
      <c r="CN24" s="256">
        <f t="shared" si="16"/>
        <v>0</v>
      </c>
      <c r="CO24" s="367">
        <f>CO25+CO26</f>
        <v>0</v>
      </c>
      <c r="CP24" s="367">
        <f>CP25+CP26</f>
        <v>0</v>
      </c>
      <c r="CQ24" s="367">
        <f>CQ25+CQ26</f>
        <v>0</v>
      </c>
      <c r="CR24" s="256">
        <f t="shared" si="16"/>
        <v>0</v>
      </c>
      <c r="CS24" s="256">
        <f t="shared" si="16"/>
        <v>0</v>
      </c>
      <c r="CT24" s="256">
        <f t="shared" si="16"/>
        <v>0</v>
      </c>
      <c r="CU24" s="256">
        <f t="shared" si="16"/>
        <v>0</v>
      </c>
      <c r="CV24" s="256">
        <f t="shared" si="16"/>
        <v>0</v>
      </c>
      <c r="CW24" s="256">
        <f t="shared" si="16"/>
        <v>0</v>
      </c>
      <c r="CX24" s="256">
        <f t="shared" si="16"/>
        <v>0</v>
      </c>
      <c r="CY24" s="256">
        <f t="shared" si="16"/>
        <v>0</v>
      </c>
      <c r="CZ24" s="256">
        <f t="shared" si="16"/>
        <v>0</v>
      </c>
      <c r="DA24" s="256">
        <f t="shared" si="16"/>
        <v>0</v>
      </c>
      <c r="DB24" s="256">
        <f t="shared" si="16"/>
        <v>0</v>
      </c>
      <c r="DC24" s="256">
        <f t="shared" si="16"/>
        <v>0</v>
      </c>
      <c r="DD24" s="256">
        <f t="shared" si="16"/>
        <v>0</v>
      </c>
      <c r="DE24" s="256">
        <f t="shared" si="16"/>
        <v>0</v>
      </c>
      <c r="DF24" s="256">
        <f t="shared" si="16"/>
        <v>0</v>
      </c>
      <c r="DG24" s="256">
        <f t="shared" si="16"/>
        <v>0</v>
      </c>
      <c r="DH24" s="256">
        <f t="shared" si="16"/>
        <v>0</v>
      </c>
      <c r="DI24" s="256">
        <f t="shared" si="16"/>
        <v>0</v>
      </c>
      <c r="DJ24" s="256">
        <f t="shared" si="16"/>
        <v>0</v>
      </c>
      <c r="DK24" s="256">
        <f t="shared" si="16"/>
        <v>0</v>
      </c>
      <c r="DL24" s="256">
        <f t="shared" si="16"/>
        <v>0</v>
      </c>
      <c r="DM24" s="256">
        <f t="shared" si="16"/>
        <v>0</v>
      </c>
      <c r="DN24" s="256">
        <f t="shared" si="16"/>
        <v>0</v>
      </c>
      <c r="DO24" s="256">
        <f t="shared" si="16"/>
        <v>0</v>
      </c>
      <c r="DP24" s="256">
        <f t="shared" si="16"/>
        <v>0</v>
      </c>
      <c r="DQ24" s="256">
        <f t="shared" si="16"/>
        <v>0</v>
      </c>
      <c r="DR24" s="256">
        <f t="shared" si="16"/>
        <v>0</v>
      </c>
      <c r="DS24" s="256">
        <f aca="true" t="shared" si="17" ref="DS24:GD24">DS25+DS26</f>
        <v>0</v>
      </c>
      <c r="DT24" s="256">
        <f t="shared" si="17"/>
        <v>0</v>
      </c>
      <c r="DU24" s="256">
        <f t="shared" si="17"/>
        <v>0</v>
      </c>
      <c r="DV24" s="256">
        <f t="shared" si="17"/>
        <v>0</v>
      </c>
      <c r="DW24" s="256">
        <f t="shared" si="17"/>
        <v>0</v>
      </c>
      <c r="DX24" s="256">
        <f t="shared" si="17"/>
        <v>0</v>
      </c>
      <c r="DY24" s="256">
        <f t="shared" si="17"/>
        <v>0</v>
      </c>
      <c r="DZ24" s="256">
        <f t="shared" si="17"/>
        <v>0</v>
      </c>
      <c r="EA24" s="256">
        <f t="shared" si="17"/>
        <v>0</v>
      </c>
      <c r="EB24" s="256">
        <f t="shared" si="17"/>
        <v>0</v>
      </c>
      <c r="EC24" s="256">
        <f t="shared" si="17"/>
        <v>0</v>
      </c>
      <c r="ED24" s="256">
        <f t="shared" si="17"/>
        <v>0</v>
      </c>
      <c r="EE24" s="256">
        <f t="shared" si="17"/>
        <v>0</v>
      </c>
      <c r="EF24" s="256">
        <f t="shared" si="17"/>
        <v>0</v>
      </c>
      <c r="EG24" s="256">
        <f t="shared" si="17"/>
        <v>0</v>
      </c>
      <c r="EH24" s="256">
        <f t="shared" si="17"/>
        <v>0</v>
      </c>
      <c r="EI24" s="256">
        <f t="shared" si="17"/>
        <v>0</v>
      </c>
      <c r="EJ24" s="256">
        <f t="shared" si="17"/>
        <v>0</v>
      </c>
      <c r="EK24" s="256">
        <f t="shared" si="17"/>
        <v>0</v>
      </c>
      <c r="EL24" s="256">
        <f t="shared" si="17"/>
        <v>0</v>
      </c>
      <c r="EM24" s="256">
        <f t="shared" si="17"/>
        <v>0</v>
      </c>
      <c r="EN24" s="256">
        <f t="shared" si="17"/>
        <v>0</v>
      </c>
      <c r="EO24" s="256">
        <f t="shared" si="17"/>
        <v>0</v>
      </c>
      <c r="EP24" s="256">
        <f t="shared" si="17"/>
        <v>0</v>
      </c>
      <c r="EQ24" s="256">
        <f t="shared" si="17"/>
        <v>0</v>
      </c>
      <c r="ER24" s="256">
        <f t="shared" si="17"/>
        <v>0</v>
      </c>
      <c r="ES24" s="256">
        <f t="shared" si="17"/>
        <v>0</v>
      </c>
      <c r="ET24" s="256">
        <f t="shared" si="17"/>
        <v>0</v>
      </c>
      <c r="EU24" s="256">
        <f t="shared" si="17"/>
        <v>0</v>
      </c>
      <c r="EV24" s="256">
        <f t="shared" si="17"/>
        <v>0</v>
      </c>
      <c r="EW24" s="256">
        <f t="shared" si="17"/>
        <v>0</v>
      </c>
      <c r="EX24" s="256">
        <f t="shared" si="17"/>
        <v>0</v>
      </c>
      <c r="EY24" s="256">
        <f t="shared" si="17"/>
        <v>0</v>
      </c>
      <c r="EZ24" s="256">
        <f t="shared" si="17"/>
        <v>0</v>
      </c>
      <c r="FA24" s="256">
        <f t="shared" si="17"/>
        <v>0</v>
      </c>
      <c r="FB24" s="256">
        <f t="shared" si="17"/>
        <v>0</v>
      </c>
      <c r="FC24" s="256">
        <f t="shared" si="17"/>
        <v>0</v>
      </c>
      <c r="FD24" s="256">
        <f t="shared" si="17"/>
        <v>0</v>
      </c>
      <c r="FE24" s="256">
        <f t="shared" si="17"/>
        <v>0</v>
      </c>
      <c r="FF24" s="256">
        <f t="shared" si="17"/>
        <v>0</v>
      </c>
      <c r="FG24" s="256">
        <f t="shared" si="17"/>
        <v>0</v>
      </c>
      <c r="FH24" s="256">
        <f t="shared" si="17"/>
        <v>0</v>
      </c>
      <c r="FI24" s="256">
        <f t="shared" si="17"/>
        <v>0</v>
      </c>
      <c r="FJ24" s="256">
        <f t="shared" si="17"/>
        <v>0</v>
      </c>
      <c r="FK24" s="256">
        <f t="shared" si="17"/>
        <v>0</v>
      </c>
      <c r="FL24" s="256">
        <f t="shared" si="17"/>
        <v>0</v>
      </c>
      <c r="FM24" s="256">
        <f t="shared" si="17"/>
        <v>0</v>
      </c>
      <c r="FN24" s="256">
        <f t="shared" si="17"/>
        <v>0</v>
      </c>
      <c r="FO24" s="256">
        <f t="shared" si="17"/>
        <v>0</v>
      </c>
      <c r="FP24" s="256">
        <f t="shared" si="17"/>
        <v>0</v>
      </c>
      <c r="FQ24" s="256">
        <f t="shared" si="17"/>
        <v>0</v>
      </c>
      <c r="FR24" s="256">
        <f t="shared" si="17"/>
        <v>0</v>
      </c>
      <c r="FS24" s="256">
        <f t="shared" si="17"/>
        <v>0</v>
      </c>
      <c r="FT24" s="256">
        <f t="shared" si="17"/>
        <v>0</v>
      </c>
      <c r="FU24" s="256">
        <f t="shared" si="17"/>
        <v>0</v>
      </c>
      <c r="FV24" s="256">
        <f t="shared" si="17"/>
        <v>0</v>
      </c>
      <c r="FW24" s="256">
        <f t="shared" si="17"/>
        <v>0</v>
      </c>
      <c r="FX24" s="256">
        <f t="shared" si="17"/>
        <v>0</v>
      </c>
      <c r="FY24" s="256">
        <f t="shared" si="17"/>
        <v>0</v>
      </c>
      <c r="FZ24" s="256">
        <f t="shared" si="17"/>
        <v>0</v>
      </c>
      <c r="GA24" s="256">
        <f t="shared" si="17"/>
        <v>0</v>
      </c>
      <c r="GB24" s="256">
        <f t="shared" si="17"/>
        <v>0</v>
      </c>
      <c r="GC24" s="256">
        <f t="shared" si="17"/>
        <v>0</v>
      </c>
      <c r="GD24" s="256">
        <f t="shared" si="17"/>
        <v>0</v>
      </c>
      <c r="GE24" s="256">
        <f aca="true" t="shared" si="18" ref="GE24:GX24">GE25+GE26</f>
        <v>0</v>
      </c>
      <c r="GF24" s="256">
        <f t="shared" si="18"/>
        <v>0</v>
      </c>
      <c r="GG24" s="256">
        <f t="shared" si="18"/>
        <v>0</v>
      </c>
      <c r="GH24" s="256">
        <f t="shared" si="18"/>
        <v>0</v>
      </c>
      <c r="GI24" s="256">
        <f t="shared" si="18"/>
        <v>0</v>
      </c>
      <c r="GJ24" s="256">
        <f t="shared" si="18"/>
        <v>0</v>
      </c>
      <c r="GK24" s="256">
        <f t="shared" si="18"/>
        <v>0</v>
      </c>
      <c r="GL24" s="256">
        <f t="shared" si="18"/>
        <v>0</v>
      </c>
      <c r="GM24" s="256">
        <f t="shared" si="18"/>
        <v>0</v>
      </c>
      <c r="GN24" s="256">
        <f t="shared" si="18"/>
        <v>0</v>
      </c>
      <c r="GO24" s="256">
        <f t="shared" si="18"/>
        <v>0</v>
      </c>
      <c r="GP24" s="256">
        <f t="shared" si="18"/>
        <v>0</v>
      </c>
      <c r="GQ24" s="256">
        <f t="shared" si="18"/>
        <v>0</v>
      </c>
      <c r="GR24" s="256">
        <f t="shared" si="18"/>
        <v>0</v>
      </c>
      <c r="GS24" s="256">
        <f t="shared" si="18"/>
        <v>0</v>
      </c>
      <c r="GT24" s="256">
        <f t="shared" si="18"/>
        <v>0</v>
      </c>
      <c r="GU24" s="256">
        <f t="shared" si="18"/>
        <v>0</v>
      </c>
      <c r="GV24" s="256">
        <f t="shared" si="18"/>
        <v>0</v>
      </c>
      <c r="GW24" s="256">
        <f t="shared" si="18"/>
        <v>0</v>
      </c>
      <c r="GX24" s="256">
        <f t="shared" si="18"/>
        <v>0</v>
      </c>
      <c r="GY24" s="259">
        <f t="shared" si="4"/>
        <v>24668</v>
      </c>
      <c r="GZ24" s="259">
        <f t="shared" si="5"/>
        <v>29486</v>
      </c>
      <c r="HA24" s="259">
        <f t="shared" si="6"/>
        <v>29486</v>
      </c>
      <c r="HB24" s="260"/>
      <c r="HC24" s="260"/>
      <c r="HD24" s="260"/>
      <c r="HE24" s="294"/>
      <c r="HF24" s="294"/>
      <c r="HG24" s="294"/>
      <c r="HH24" s="294"/>
      <c r="HI24" s="294"/>
      <c r="HJ24" s="294"/>
      <c r="HK24" s="294"/>
      <c r="HL24" s="294"/>
      <c r="HM24" s="294"/>
      <c r="HN24" s="294"/>
      <c r="HO24" s="294"/>
      <c r="HP24" s="294"/>
      <c r="HQ24" s="294"/>
      <c r="HR24" s="294"/>
      <c r="HS24" s="294"/>
      <c r="HT24" s="294"/>
      <c r="HU24" s="294"/>
    </row>
    <row r="25" spans="1:229" ht="51" customHeight="1">
      <c r="A25" s="261" t="s">
        <v>736</v>
      </c>
      <c r="B25" s="262" t="s">
        <v>737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>
        <v>22668</v>
      </c>
      <c r="AT25" s="263">
        <v>27486</v>
      </c>
      <c r="AU25" s="263">
        <v>27486</v>
      </c>
      <c r="AV25" s="263"/>
      <c r="AW25" s="263"/>
      <c r="AX25" s="263"/>
      <c r="AY25" s="263"/>
      <c r="AZ25" s="263"/>
      <c r="BA25" s="263"/>
      <c r="BB25" s="263"/>
      <c r="BC25" s="263"/>
      <c r="BD25" s="263"/>
      <c r="BE25" s="256"/>
      <c r="BF25" s="256"/>
      <c r="BG25" s="256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6"/>
      <c r="CO25" s="365"/>
      <c r="CP25" s="365"/>
      <c r="CQ25" s="365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300"/>
      <c r="FD25" s="300"/>
      <c r="FE25" s="300"/>
      <c r="FF25" s="263"/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/>
      <c r="GD25" s="263"/>
      <c r="GE25" s="263"/>
      <c r="GF25" s="263"/>
      <c r="GG25" s="263"/>
      <c r="GH25" s="263"/>
      <c r="GI25" s="258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/>
      <c r="GU25" s="268"/>
      <c r="GV25" s="263"/>
      <c r="GW25" s="263"/>
      <c r="GX25" s="263"/>
      <c r="GY25" s="259">
        <f t="shared" si="4"/>
        <v>22668</v>
      </c>
      <c r="GZ25" s="259">
        <f t="shared" si="5"/>
        <v>27486</v>
      </c>
      <c r="HA25" s="259">
        <f t="shared" si="6"/>
        <v>27486</v>
      </c>
      <c r="HB25" s="260"/>
      <c r="HC25" s="260"/>
      <c r="HD25" s="260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</row>
    <row r="26" spans="1:229" ht="72" customHeight="1">
      <c r="A26" s="261" t="s">
        <v>738</v>
      </c>
      <c r="B26" s="262" t="s">
        <v>739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>
        <v>2000</v>
      </c>
      <c r="M26" s="263">
        <v>2000</v>
      </c>
      <c r="N26" s="263">
        <v>2000</v>
      </c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56"/>
      <c r="BF26" s="256"/>
      <c r="BG26" s="256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6"/>
      <c r="CO26" s="365"/>
      <c r="CP26" s="365"/>
      <c r="CQ26" s="365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300"/>
      <c r="FD26" s="300"/>
      <c r="FE26" s="300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58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/>
      <c r="GT26" s="263"/>
      <c r="GU26" s="268"/>
      <c r="GV26" s="263"/>
      <c r="GW26" s="263"/>
      <c r="GX26" s="263"/>
      <c r="GY26" s="259">
        <f t="shared" si="4"/>
        <v>2000</v>
      </c>
      <c r="GZ26" s="259">
        <f t="shared" si="5"/>
        <v>2000</v>
      </c>
      <c r="HA26" s="259">
        <f t="shared" si="6"/>
        <v>2000</v>
      </c>
      <c r="HB26" s="260"/>
      <c r="HC26" s="260"/>
      <c r="HD26" s="260"/>
      <c r="HE26" s="294"/>
      <c r="HF26" s="294"/>
      <c r="HG26" s="294"/>
      <c r="HH26" s="294"/>
      <c r="HI26" s="294"/>
      <c r="HJ26" s="294"/>
      <c r="HK26" s="294"/>
      <c r="HL26" s="294"/>
      <c r="HM26" s="294"/>
      <c r="HN26" s="294"/>
      <c r="HO26" s="294"/>
      <c r="HP26" s="294"/>
      <c r="HQ26" s="294"/>
      <c r="HR26" s="294"/>
      <c r="HS26" s="294"/>
      <c r="HT26" s="294"/>
      <c r="HU26" s="294"/>
    </row>
    <row r="27" spans="1:229" ht="36.75" customHeight="1">
      <c r="A27" s="255" t="s">
        <v>740</v>
      </c>
      <c r="B27" s="252" t="s">
        <v>741</v>
      </c>
      <c r="C27" s="256">
        <f>C28+C29+C30</f>
        <v>0</v>
      </c>
      <c r="D27" s="256">
        <f aca="true" t="shared" si="19" ref="D27:BD27">D28+D29+D30</f>
        <v>0</v>
      </c>
      <c r="E27" s="256">
        <f t="shared" si="19"/>
        <v>0</v>
      </c>
      <c r="F27" s="256">
        <f t="shared" si="19"/>
        <v>0</v>
      </c>
      <c r="G27" s="256">
        <f t="shared" si="19"/>
        <v>0</v>
      </c>
      <c r="H27" s="256">
        <f t="shared" si="19"/>
        <v>0</v>
      </c>
      <c r="I27" s="256">
        <f t="shared" si="19"/>
        <v>0</v>
      </c>
      <c r="J27" s="256">
        <f t="shared" si="19"/>
        <v>0</v>
      </c>
      <c r="K27" s="256">
        <f t="shared" si="19"/>
        <v>0</v>
      </c>
      <c r="L27" s="256">
        <f t="shared" si="19"/>
        <v>0</v>
      </c>
      <c r="M27" s="256">
        <f t="shared" si="19"/>
        <v>0</v>
      </c>
      <c r="N27" s="256">
        <f t="shared" si="19"/>
        <v>0</v>
      </c>
      <c r="O27" s="256">
        <f t="shared" si="19"/>
        <v>0</v>
      </c>
      <c r="P27" s="256">
        <f t="shared" si="19"/>
        <v>0</v>
      </c>
      <c r="Q27" s="256">
        <f t="shared" si="19"/>
        <v>0</v>
      </c>
      <c r="R27" s="256">
        <f t="shared" si="19"/>
        <v>0</v>
      </c>
      <c r="S27" s="256">
        <f t="shared" si="19"/>
        <v>0</v>
      </c>
      <c r="T27" s="256">
        <f t="shared" si="19"/>
        <v>0</v>
      </c>
      <c r="U27" s="256">
        <f t="shared" si="19"/>
        <v>0</v>
      </c>
      <c r="V27" s="256">
        <f t="shared" si="19"/>
        <v>0</v>
      </c>
      <c r="W27" s="256">
        <f t="shared" si="19"/>
        <v>0</v>
      </c>
      <c r="X27" s="256">
        <f t="shared" si="19"/>
        <v>0</v>
      </c>
      <c r="Y27" s="256">
        <f t="shared" si="19"/>
        <v>0</v>
      </c>
      <c r="Z27" s="256">
        <f t="shared" si="19"/>
        <v>0</v>
      </c>
      <c r="AA27" s="256">
        <f>AA28+AA29+AA30</f>
        <v>0</v>
      </c>
      <c r="AB27" s="256">
        <f>AB28+AB29+AB30</f>
        <v>0</v>
      </c>
      <c r="AC27" s="256">
        <f>AC28+AC29+AC30</f>
        <v>0</v>
      </c>
      <c r="AD27" s="256">
        <f t="shared" si="19"/>
        <v>0</v>
      </c>
      <c r="AE27" s="256">
        <f t="shared" si="19"/>
        <v>0</v>
      </c>
      <c r="AF27" s="256">
        <f t="shared" si="19"/>
        <v>0</v>
      </c>
      <c r="AG27" s="256">
        <f t="shared" si="19"/>
        <v>0</v>
      </c>
      <c r="AH27" s="256">
        <f t="shared" si="19"/>
        <v>0</v>
      </c>
      <c r="AI27" s="256">
        <f t="shared" si="19"/>
        <v>0</v>
      </c>
      <c r="AJ27" s="256">
        <f t="shared" si="19"/>
        <v>0</v>
      </c>
      <c r="AK27" s="256">
        <f t="shared" si="19"/>
        <v>0</v>
      </c>
      <c r="AL27" s="256">
        <f t="shared" si="19"/>
        <v>0</v>
      </c>
      <c r="AM27" s="256">
        <f t="shared" si="19"/>
        <v>0</v>
      </c>
      <c r="AN27" s="256">
        <f t="shared" si="19"/>
        <v>0</v>
      </c>
      <c r="AO27" s="256">
        <f t="shared" si="19"/>
        <v>0</v>
      </c>
      <c r="AP27" s="256">
        <f t="shared" si="19"/>
        <v>0</v>
      </c>
      <c r="AQ27" s="256">
        <f t="shared" si="19"/>
        <v>0</v>
      </c>
      <c r="AR27" s="256">
        <f t="shared" si="19"/>
        <v>0</v>
      </c>
      <c r="AS27" s="256">
        <f t="shared" si="19"/>
        <v>0</v>
      </c>
      <c r="AT27" s="256">
        <f t="shared" si="19"/>
        <v>0</v>
      </c>
      <c r="AU27" s="256">
        <f t="shared" si="19"/>
        <v>0</v>
      </c>
      <c r="AV27" s="256">
        <f t="shared" si="19"/>
        <v>0</v>
      </c>
      <c r="AW27" s="256">
        <f t="shared" si="19"/>
        <v>0</v>
      </c>
      <c r="AX27" s="256">
        <f t="shared" si="19"/>
        <v>0</v>
      </c>
      <c r="AY27" s="256">
        <f t="shared" si="19"/>
        <v>0</v>
      </c>
      <c r="AZ27" s="256">
        <f t="shared" si="19"/>
        <v>0</v>
      </c>
      <c r="BA27" s="256">
        <f t="shared" si="19"/>
        <v>0</v>
      </c>
      <c r="BB27" s="256">
        <f t="shared" si="19"/>
        <v>0</v>
      </c>
      <c r="BC27" s="256">
        <f t="shared" si="19"/>
        <v>0</v>
      </c>
      <c r="BD27" s="256">
        <f t="shared" si="19"/>
        <v>0</v>
      </c>
      <c r="BE27" s="256"/>
      <c r="BF27" s="256"/>
      <c r="BG27" s="256"/>
      <c r="BH27" s="256">
        <f aca="true" t="shared" si="20" ref="BH27:DR27">BH28+BH29+BH30</f>
        <v>0</v>
      </c>
      <c r="BI27" s="256">
        <f t="shared" si="20"/>
        <v>0</v>
      </c>
      <c r="BJ27" s="256">
        <f t="shared" si="20"/>
        <v>0</v>
      </c>
      <c r="BK27" s="256">
        <f t="shared" si="20"/>
        <v>0</v>
      </c>
      <c r="BL27" s="256">
        <f t="shared" si="20"/>
        <v>0</v>
      </c>
      <c r="BM27" s="256">
        <f t="shared" si="20"/>
        <v>0</v>
      </c>
      <c r="BN27" s="256">
        <f t="shared" si="20"/>
        <v>0</v>
      </c>
      <c r="BO27" s="256">
        <f t="shared" si="20"/>
        <v>0</v>
      </c>
      <c r="BP27" s="256">
        <f t="shared" si="20"/>
        <v>0</v>
      </c>
      <c r="BQ27" s="256">
        <f t="shared" si="20"/>
        <v>0</v>
      </c>
      <c r="BR27" s="256">
        <f t="shared" si="20"/>
        <v>0</v>
      </c>
      <c r="BS27" s="256">
        <f t="shared" si="20"/>
        <v>0</v>
      </c>
      <c r="BT27" s="256">
        <f t="shared" si="20"/>
        <v>0</v>
      </c>
      <c r="BU27" s="256">
        <f t="shared" si="20"/>
        <v>0</v>
      </c>
      <c r="BV27" s="256">
        <f t="shared" si="20"/>
        <v>0</v>
      </c>
      <c r="BW27" s="256">
        <f t="shared" si="20"/>
        <v>0</v>
      </c>
      <c r="BX27" s="256">
        <f t="shared" si="20"/>
        <v>0</v>
      </c>
      <c r="BY27" s="256">
        <f t="shared" si="20"/>
        <v>0</v>
      </c>
      <c r="BZ27" s="256">
        <f t="shared" si="20"/>
        <v>0</v>
      </c>
      <c r="CA27" s="256">
        <f t="shared" si="20"/>
        <v>0</v>
      </c>
      <c r="CB27" s="256">
        <f t="shared" si="20"/>
        <v>0</v>
      </c>
      <c r="CC27" s="256">
        <f>CC28+CC29+CC30</f>
        <v>0</v>
      </c>
      <c r="CD27" s="256">
        <f>CD28+CD29+CD30</f>
        <v>0</v>
      </c>
      <c r="CE27" s="256">
        <f>CE28+CE29+CE30</f>
        <v>0</v>
      </c>
      <c r="CF27" s="256">
        <f t="shared" si="20"/>
        <v>0</v>
      </c>
      <c r="CG27" s="256">
        <f t="shared" si="20"/>
        <v>0</v>
      </c>
      <c r="CH27" s="256">
        <f t="shared" si="20"/>
        <v>0</v>
      </c>
      <c r="CI27" s="256">
        <f t="shared" si="20"/>
        <v>0</v>
      </c>
      <c r="CJ27" s="256">
        <f t="shared" si="20"/>
        <v>0</v>
      </c>
      <c r="CK27" s="256">
        <f t="shared" si="20"/>
        <v>0</v>
      </c>
      <c r="CL27" s="256">
        <f t="shared" si="20"/>
        <v>0</v>
      </c>
      <c r="CM27" s="256">
        <f t="shared" si="20"/>
        <v>0</v>
      </c>
      <c r="CN27" s="256">
        <f t="shared" si="20"/>
        <v>0</v>
      </c>
      <c r="CO27" s="367">
        <f>CO28+CO29+CO30</f>
        <v>0</v>
      </c>
      <c r="CP27" s="367">
        <f>CP28+CP29+CP30</f>
        <v>0</v>
      </c>
      <c r="CQ27" s="367">
        <f>CQ28+CQ29+CQ30</f>
        <v>0</v>
      </c>
      <c r="CR27" s="256">
        <f t="shared" si="20"/>
        <v>0</v>
      </c>
      <c r="CS27" s="256">
        <f t="shared" si="20"/>
        <v>0</v>
      </c>
      <c r="CT27" s="256">
        <f t="shared" si="20"/>
        <v>0</v>
      </c>
      <c r="CU27" s="256">
        <f t="shared" si="20"/>
        <v>0</v>
      </c>
      <c r="CV27" s="256">
        <f t="shared" si="20"/>
        <v>0</v>
      </c>
      <c r="CW27" s="256">
        <f t="shared" si="20"/>
        <v>0</v>
      </c>
      <c r="CX27" s="256">
        <f t="shared" si="20"/>
        <v>0</v>
      </c>
      <c r="CY27" s="256">
        <f t="shared" si="20"/>
        <v>0</v>
      </c>
      <c r="CZ27" s="256">
        <f t="shared" si="20"/>
        <v>0</v>
      </c>
      <c r="DA27" s="256">
        <f t="shared" si="20"/>
        <v>0</v>
      </c>
      <c r="DB27" s="256">
        <f t="shared" si="20"/>
        <v>0</v>
      </c>
      <c r="DC27" s="256">
        <f t="shared" si="20"/>
        <v>0</v>
      </c>
      <c r="DD27" s="256">
        <f t="shared" si="20"/>
        <v>0</v>
      </c>
      <c r="DE27" s="256">
        <f t="shared" si="20"/>
        <v>0</v>
      </c>
      <c r="DF27" s="256">
        <f t="shared" si="20"/>
        <v>0</v>
      </c>
      <c r="DG27" s="256">
        <f t="shared" si="20"/>
        <v>0</v>
      </c>
      <c r="DH27" s="256">
        <f t="shared" si="20"/>
        <v>0</v>
      </c>
      <c r="DI27" s="256">
        <f t="shared" si="20"/>
        <v>0</v>
      </c>
      <c r="DJ27" s="256">
        <f t="shared" si="20"/>
        <v>0</v>
      </c>
      <c r="DK27" s="256">
        <f t="shared" si="20"/>
        <v>0</v>
      </c>
      <c r="DL27" s="256">
        <f t="shared" si="20"/>
        <v>0</v>
      </c>
      <c r="DM27" s="256">
        <f t="shared" si="20"/>
        <v>0</v>
      </c>
      <c r="DN27" s="256">
        <f t="shared" si="20"/>
        <v>0</v>
      </c>
      <c r="DO27" s="256">
        <f t="shared" si="20"/>
        <v>0</v>
      </c>
      <c r="DP27" s="256">
        <f t="shared" si="20"/>
        <v>0</v>
      </c>
      <c r="DQ27" s="256">
        <f t="shared" si="20"/>
        <v>0</v>
      </c>
      <c r="DR27" s="256">
        <f t="shared" si="20"/>
        <v>0</v>
      </c>
      <c r="DS27" s="256">
        <f aca="true" t="shared" si="21" ref="DS27:GD27">DS28+DS29+DS30</f>
        <v>0</v>
      </c>
      <c r="DT27" s="256">
        <f t="shared" si="21"/>
        <v>0</v>
      </c>
      <c r="DU27" s="256">
        <f t="shared" si="21"/>
        <v>0</v>
      </c>
      <c r="DV27" s="256">
        <f t="shared" si="21"/>
        <v>0</v>
      </c>
      <c r="DW27" s="256">
        <f t="shared" si="21"/>
        <v>0</v>
      </c>
      <c r="DX27" s="256">
        <f t="shared" si="21"/>
        <v>0</v>
      </c>
      <c r="DY27" s="256">
        <f t="shared" si="21"/>
        <v>0</v>
      </c>
      <c r="DZ27" s="256">
        <f t="shared" si="21"/>
        <v>0</v>
      </c>
      <c r="EA27" s="256">
        <f t="shared" si="21"/>
        <v>0</v>
      </c>
      <c r="EB27" s="256">
        <f t="shared" si="21"/>
        <v>0</v>
      </c>
      <c r="EC27" s="256">
        <f t="shared" si="21"/>
        <v>0</v>
      </c>
      <c r="ED27" s="256">
        <f t="shared" si="21"/>
        <v>0</v>
      </c>
      <c r="EE27" s="256">
        <f t="shared" si="21"/>
        <v>0</v>
      </c>
      <c r="EF27" s="256">
        <f t="shared" si="21"/>
        <v>0</v>
      </c>
      <c r="EG27" s="256">
        <f t="shared" si="21"/>
        <v>0</v>
      </c>
      <c r="EH27" s="256">
        <f t="shared" si="21"/>
        <v>0</v>
      </c>
      <c r="EI27" s="256">
        <f t="shared" si="21"/>
        <v>0</v>
      </c>
      <c r="EJ27" s="256">
        <f t="shared" si="21"/>
        <v>0</v>
      </c>
      <c r="EK27" s="256">
        <f t="shared" si="21"/>
        <v>0</v>
      </c>
      <c r="EL27" s="256">
        <f t="shared" si="21"/>
        <v>0</v>
      </c>
      <c r="EM27" s="256">
        <f t="shared" si="21"/>
        <v>0</v>
      </c>
      <c r="EN27" s="256">
        <f t="shared" si="21"/>
        <v>0</v>
      </c>
      <c r="EO27" s="256">
        <f t="shared" si="21"/>
        <v>0</v>
      </c>
      <c r="EP27" s="256">
        <f t="shared" si="21"/>
        <v>0</v>
      </c>
      <c r="EQ27" s="256">
        <f t="shared" si="21"/>
        <v>0</v>
      </c>
      <c r="ER27" s="256">
        <f t="shared" si="21"/>
        <v>0</v>
      </c>
      <c r="ES27" s="256">
        <f t="shared" si="21"/>
        <v>0</v>
      </c>
      <c r="ET27" s="256">
        <f t="shared" si="21"/>
        <v>0</v>
      </c>
      <c r="EU27" s="256">
        <f t="shared" si="21"/>
        <v>0</v>
      </c>
      <c r="EV27" s="256">
        <f t="shared" si="21"/>
        <v>0</v>
      </c>
      <c r="EW27" s="256">
        <f t="shared" si="21"/>
        <v>0</v>
      </c>
      <c r="EX27" s="256">
        <f t="shared" si="21"/>
        <v>0</v>
      </c>
      <c r="EY27" s="256">
        <f t="shared" si="21"/>
        <v>0</v>
      </c>
      <c r="EZ27" s="256">
        <f t="shared" si="21"/>
        <v>0</v>
      </c>
      <c r="FA27" s="256">
        <f t="shared" si="21"/>
        <v>0</v>
      </c>
      <c r="FB27" s="256">
        <f t="shared" si="21"/>
        <v>0</v>
      </c>
      <c r="FC27" s="256">
        <f t="shared" si="21"/>
        <v>0</v>
      </c>
      <c r="FD27" s="256">
        <f t="shared" si="21"/>
        <v>0</v>
      </c>
      <c r="FE27" s="256">
        <f t="shared" si="21"/>
        <v>0</v>
      </c>
      <c r="FF27" s="256">
        <f t="shared" si="21"/>
        <v>0</v>
      </c>
      <c r="FG27" s="256">
        <f t="shared" si="21"/>
        <v>0</v>
      </c>
      <c r="FH27" s="256">
        <f t="shared" si="21"/>
        <v>0</v>
      </c>
      <c r="FI27" s="256">
        <f t="shared" si="21"/>
        <v>0</v>
      </c>
      <c r="FJ27" s="256">
        <f t="shared" si="21"/>
        <v>0</v>
      </c>
      <c r="FK27" s="256">
        <f t="shared" si="21"/>
        <v>0</v>
      </c>
      <c r="FL27" s="256">
        <f t="shared" si="21"/>
        <v>0</v>
      </c>
      <c r="FM27" s="256">
        <f t="shared" si="21"/>
        <v>0</v>
      </c>
      <c r="FN27" s="256">
        <f t="shared" si="21"/>
        <v>0</v>
      </c>
      <c r="FO27" s="256">
        <f t="shared" si="21"/>
        <v>0</v>
      </c>
      <c r="FP27" s="256">
        <f t="shared" si="21"/>
        <v>0</v>
      </c>
      <c r="FQ27" s="256">
        <f t="shared" si="21"/>
        <v>0</v>
      </c>
      <c r="FR27" s="256">
        <f t="shared" si="21"/>
        <v>0</v>
      </c>
      <c r="FS27" s="256">
        <f t="shared" si="21"/>
        <v>0</v>
      </c>
      <c r="FT27" s="256">
        <f t="shared" si="21"/>
        <v>0</v>
      </c>
      <c r="FU27" s="256">
        <f t="shared" si="21"/>
        <v>0</v>
      </c>
      <c r="FV27" s="256">
        <f t="shared" si="21"/>
        <v>0</v>
      </c>
      <c r="FW27" s="256">
        <f t="shared" si="21"/>
        <v>0</v>
      </c>
      <c r="FX27" s="256">
        <f t="shared" si="21"/>
        <v>0</v>
      </c>
      <c r="FY27" s="256">
        <f t="shared" si="21"/>
        <v>0</v>
      </c>
      <c r="FZ27" s="256">
        <f t="shared" si="21"/>
        <v>0</v>
      </c>
      <c r="GA27" s="256">
        <f t="shared" si="21"/>
        <v>0</v>
      </c>
      <c r="GB27" s="256">
        <f t="shared" si="21"/>
        <v>0</v>
      </c>
      <c r="GC27" s="256">
        <f t="shared" si="21"/>
        <v>0</v>
      </c>
      <c r="GD27" s="256">
        <f t="shared" si="21"/>
        <v>0</v>
      </c>
      <c r="GE27" s="256">
        <f aca="true" t="shared" si="22" ref="GE27:GX27">GE28+GE29+GE30</f>
        <v>0</v>
      </c>
      <c r="GF27" s="256">
        <f t="shared" si="22"/>
        <v>0</v>
      </c>
      <c r="GG27" s="256">
        <f t="shared" si="22"/>
        <v>0</v>
      </c>
      <c r="GH27" s="256">
        <f t="shared" si="22"/>
        <v>0</v>
      </c>
      <c r="GI27" s="256">
        <f t="shared" si="22"/>
        <v>0</v>
      </c>
      <c r="GJ27" s="256">
        <f t="shared" si="22"/>
        <v>0</v>
      </c>
      <c r="GK27" s="256">
        <f t="shared" si="22"/>
        <v>0</v>
      </c>
      <c r="GL27" s="256">
        <f t="shared" si="22"/>
        <v>0</v>
      </c>
      <c r="GM27" s="256">
        <f t="shared" si="22"/>
        <v>24490</v>
      </c>
      <c r="GN27" s="256">
        <f t="shared" si="22"/>
        <v>24977</v>
      </c>
      <c r="GO27" s="256">
        <f t="shared" si="22"/>
        <v>25471</v>
      </c>
      <c r="GP27" s="256">
        <f t="shared" si="22"/>
        <v>3978</v>
      </c>
      <c r="GQ27" s="256">
        <f t="shared" si="22"/>
        <v>0</v>
      </c>
      <c r="GR27" s="256">
        <f t="shared" si="22"/>
        <v>0</v>
      </c>
      <c r="GS27" s="256">
        <f t="shared" si="22"/>
        <v>0</v>
      </c>
      <c r="GT27" s="256">
        <f t="shared" si="22"/>
        <v>0</v>
      </c>
      <c r="GU27" s="256">
        <f t="shared" si="22"/>
        <v>0</v>
      </c>
      <c r="GV27" s="256">
        <f t="shared" si="22"/>
        <v>2158.6</v>
      </c>
      <c r="GW27" s="256">
        <f t="shared" si="22"/>
        <v>2158.6</v>
      </c>
      <c r="GX27" s="256">
        <f t="shared" si="22"/>
        <v>2158.6</v>
      </c>
      <c r="GY27" s="259">
        <f t="shared" si="4"/>
        <v>30626.6</v>
      </c>
      <c r="GZ27" s="259">
        <f t="shared" si="5"/>
        <v>27135.6</v>
      </c>
      <c r="HA27" s="259">
        <f t="shared" si="6"/>
        <v>27629.6</v>
      </c>
      <c r="HB27" s="260"/>
      <c r="HC27" s="260"/>
      <c r="HD27" s="260"/>
      <c r="HE27" s="294"/>
      <c r="HF27" s="294"/>
      <c r="HG27" s="294"/>
      <c r="HH27" s="294"/>
      <c r="HI27" s="294"/>
      <c r="HJ27" s="294"/>
      <c r="HK27" s="294"/>
      <c r="HL27" s="294"/>
      <c r="HM27" s="294"/>
      <c r="HN27" s="294"/>
      <c r="HO27" s="294"/>
      <c r="HP27" s="294"/>
      <c r="HQ27" s="294"/>
      <c r="HR27" s="294"/>
      <c r="HS27" s="294"/>
      <c r="HT27" s="294"/>
      <c r="HU27" s="294"/>
    </row>
    <row r="28" spans="1:229" ht="36.75" customHeight="1">
      <c r="A28" s="261" t="s">
        <v>742</v>
      </c>
      <c r="B28" s="262" t="s">
        <v>743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56"/>
      <c r="BF28" s="256"/>
      <c r="BG28" s="256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6"/>
      <c r="CO28" s="365"/>
      <c r="CP28" s="365"/>
      <c r="CQ28" s="365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300"/>
      <c r="FD28" s="300"/>
      <c r="FE28" s="300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58"/>
      <c r="GJ28" s="263"/>
      <c r="GK28" s="263"/>
      <c r="GL28" s="263"/>
      <c r="GM28" s="263">
        <v>24490</v>
      </c>
      <c r="GN28" s="263">
        <v>24977</v>
      </c>
      <c r="GO28" s="263">
        <v>25471</v>
      </c>
      <c r="GP28" s="263">
        <v>3978</v>
      </c>
      <c r="GQ28" s="352"/>
      <c r="GR28" s="352"/>
      <c r="GS28" s="263"/>
      <c r="GT28" s="263"/>
      <c r="GU28" s="256"/>
      <c r="GV28" s="263">
        <v>2158.6</v>
      </c>
      <c r="GW28" s="263">
        <v>2158.6</v>
      </c>
      <c r="GX28" s="263">
        <v>2158.6</v>
      </c>
      <c r="GY28" s="259">
        <f t="shared" si="4"/>
        <v>30626.6</v>
      </c>
      <c r="GZ28" s="259">
        <f t="shared" si="5"/>
        <v>27135.6</v>
      </c>
      <c r="HA28" s="259">
        <f t="shared" si="6"/>
        <v>27629.6</v>
      </c>
      <c r="HB28" s="260"/>
      <c r="HC28" s="260"/>
      <c r="HD28" s="260"/>
      <c r="HE28" s="294"/>
      <c r="HF28" s="294"/>
      <c r="HG28" s="294"/>
      <c r="HH28" s="294"/>
      <c r="HI28" s="294"/>
      <c r="HJ28" s="294"/>
      <c r="HK28" s="294"/>
      <c r="HL28" s="294"/>
      <c r="HM28" s="294"/>
      <c r="HN28" s="294"/>
      <c r="HO28" s="294"/>
      <c r="HP28" s="294"/>
      <c r="HQ28" s="294"/>
      <c r="HR28" s="294"/>
      <c r="HS28" s="294"/>
      <c r="HT28" s="294"/>
      <c r="HU28" s="294"/>
    </row>
    <row r="29" spans="1:229" ht="36.75" customHeight="1">
      <c r="A29" s="261" t="s">
        <v>744</v>
      </c>
      <c r="B29" s="262" t="s">
        <v>745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56"/>
      <c r="BF29" s="256"/>
      <c r="BG29" s="256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6"/>
      <c r="CO29" s="365"/>
      <c r="CP29" s="365"/>
      <c r="CQ29" s="365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300"/>
      <c r="FD29" s="300"/>
      <c r="FE29" s="300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58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/>
      <c r="GT29" s="263"/>
      <c r="GU29" s="268"/>
      <c r="GV29" s="263"/>
      <c r="GW29" s="263"/>
      <c r="GX29" s="263"/>
      <c r="GY29" s="259">
        <f t="shared" si="4"/>
        <v>0</v>
      </c>
      <c r="GZ29" s="259">
        <f t="shared" si="5"/>
        <v>0</v>
      </c>
      <c r="HA29" s="259">
        <f t="shared" si="6"/>
        <v>0</v>
      </c>
      <c r="HB29" s="260"/>
      <c r="HC29" s="260"/>
      <c r="HD29" s="260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4"/>
      <c r="HQ29" s="294"/>
      <c r="HR29" s="294"/>
      <c r="HS29" s="294"/>
      <c r="HT29" s="294"/>
      <c r="HU29" s="294"/>
    </row>
    <row r="30" spans="1:229" ht="36.75" customHeight="1">
      <c r="A30" s="261" t="s">
        <v>746</v>
      </c>
      <c r="B30" s="262" t="s">
        <v>747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56"/>
      <c r="BF30" s="256"/>
      <c r="BG30" s="256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6"/>
      <c r="CO30" s="365"/>
      <c r="CP30" s="365"/>
      <c r="CQ30" s="365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300"/>
      <c r="FD30" s="300"/>
      <c r="FE30" s="300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58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/>
      <c r="GT30" s="263"/>
      <c r="GU30" s="268"/>
      <c r="GV30" s="263"/>
      <c r="GW30" s="263"/>
      <c r="GX30" s="263"/>
      <c r="GY30" s="259">
        <f t="shared" si="4"/>
        <v>0</v>
      </c>
      <c r="GZ30" s="259">
        <f t="shared" si="5"/>
        <v>0</v>
      </c>
      <c r="HA30" s="259">
        <f t="shared" si="6"/>
        <v>0</v>
      </c>
      <c r="HB30" s="260"/>
      <c r="HC30" s="260"/>
      <c r="HD30" s="260"/>
      <c r="HE30" s="294"/>
      <c r="HF30" s="294"/>
      <c r="HG30" s="294"/>
      <c r="HH30" s="294"/>
      <c r="HI30" s="294"/>
      <c r="HJ30" s="294"/>
      <c r="HK30" s="294"/>
      <c r="HL30" s="294"/>
      <c r="HM30" s="294"/>
      <c r="HN30" s="294"/>
      <c r="HO30" s="294"/>
      <c r="HP30" s="294"/>
      <c r="HQ30" s="294"/>
      <c r="HR30" s="294"/>
      <c r="HS30" s="294"/>
      <c r="HT30" s="294"/>
      <c r="HU30" s="294"/>
    </row>
    <row r="31" spans="1:229" ht="36.75" customHeight="1">
      <c r="A31" s="255" t="s">
        <v>748</v>
      </c>
      <c r="B31" s="252" t="s">
        <v>749</v>
      </c>
      <c r="C31" s="256">
        <f aca="true" t="shared" si="23" ref="C31:AZ31">C32+C33+C34</f>
        <v>0</v>
      </c>
      <c r="D31" s="256">
        <f t="shared" si="23"/>
        <v>0</v>
      </c>
      <c r="E31" s="256">
        <f t="shared" si="23"/>
        <v>0</v>
      </c>
      <c r="F31" s="256">
        <f t="shared" si="23"/>
        <v>0</v>
      </c>
      <c r="G31" s="256">
        <f t="shared" si="23"/>
        <v>0</v>
      </c>
      <c r="H31" s="256">
        <f t="shared" si="23"/>
        <v>0</v>
      </c>
      <c r="I31" s="256">
        <f t="shared" si="23"/>
        <v>0</v>
      </c>
      <c r="J31" s="256">
        <f t="shared" si="23"/>
        <v>0</v>
      </c>
      <c r="K31" s="256">
        <f t="shared" si="23"/>
        <v>0</v>
      </c>
      <c r="L31" s="256"/>
      <c r="M31" s="256"/>
      <c r="N31" s="256"/>
      <c r="O31" s="256">
        <f t="shared" si="23"/>
        <v>0</v>
      </c>
      <c r="P31" s="256">
        <f t="shared" si="23"/>
        <v>0</v>
      </c>
      <c r="Q31" s="256">
        <f t="shared" si="23"/>
        <v>0</v>
      </c>
      <c r="R31" s="256">
        <f t="shared" si="23"/>
        <v>200</v>
      </c>
      <c r="S31" s="256">
        <f t="shared" si="23"/>
        <v>0</v>
      </c>
      <c r="T31" s="256">
        <f t="shared" si="23"/>
        <v>0</v>
      </c>
      <c r="U31" s="256">
        <f>U32+U33+U34</f>
        <v>0</v>
      </c>
      <c r="V31" s="256">
        <f>V32+V33+V34</f>
        <v>0</v>
      </c>
      <c r="W31" s="256">
        <f>W32+W33+W34</f>
        <v>0</v>
      </c>
      <c r="X31" s="256">
        <f t="shared" si="23"/>
        <v>0</v>
      </c>
      <c r="Y31" s="256">
        <f t="shared" si="23"/>
        <v>0</v>
      </c>
      <c r="Z31" s="256">
        <f t="shared" si="23"/>
        <v>0</v>
      </c>
      <c r="AA31" s="256">
        <f>AA32+AA33+AA34</f>
        <v>0</v>
      </c>
      <c r="AB31" s="256">
        <f>AB32+AB33+AB34</f>
        <v>0</v>
      </c>
      <c r="AC31" s="256">
        <f>AC32+AC33+AC34</f>
        <v>0</v>
      </c>
      <c r="AD31" s="256">
        <f t="shared" si="23"/>
        <v>0</v>
      </c>
      <c r="AE31" s="256">
        <f t="shared" si="23"/>
        <v>0</v>
      </c>
      <c r="AF31" s="256">
        <f t="shared" si="23"/>
        <v>0</v>
      </c>
      <c r="AG31" s="256">
        <f t="shared" si="23"/>
        <v>0</v>
      </c>
      <c r="AH31" s="256">
        <f t="shared" si="23"/>
        <v>0</v>
      </c>
      <c r="AI31" s="256">
        <f t="shared" si="23"/>
        <v>0</v>
      </c>
      <c r="AJ31" s="256">
        <f t="shared" si="23"/>
        <v>0</v>
      </c>
      <c r="AK31" s="256">
        <f t="shared" si="23"/>
        <v>0</v>
      </c>
      <c r="AL31" s="256">
        <f t="shared" si="23"/>
        <v>0</v>
      </c>
      <c r="AM31" s="256">
        <f t="shared" si="23"/>
        <v>0</v>
      </c>
      <c r="AN31" s="256">
        <f t="shared" si="23"/>
        <v>0</v>
      </c>
      <c r="AO31" s="256">
        <f t="shared" si="23"/>
        <v>0</v>
      </c>
      <c r="AP31" s="256">
        <f t="shared" si="23"/>
        <v>0</v>
      </c>
      <c r="AQ31" s="256">
        <f t="shared" si="23"/>
        <v>0</v>
      </c>
      <c r="AR31" s="256">
        <f t="shared" si="23"/>
        <v>0</v>
      </c>
      <c r="AS31" s="256">
        <f t="shared" si="23"/>
        <v>0</v>
      </c>
      <c r="AT31" s="256">
        <f t="shared" si="23"/>
        <v>0</v>
      </c>
      <c r="AU31" s="256">
        <f t="shared" si="23"/>
        <v>0</v>
      </c>
      <c r="AV31" s="256">
        <f>AV32+AV33+AV34</f>
        <v>0</v>
      </c>
      <c r="AW31" s="256">
        <f>AW32+AW33+AW34</f>
        <v>0</v>
      </c>
      <c r="AX31" s="256">
        <f>AX32+AX33+AX34</f>
        <v>0</v>
      </c>
      <c r="AY31" s="256">
        <f t="shared" si="23"/>
        <v>0</v>
      </c>
      <c r="AZ31" s="256">
        <f t="shared" si="23"/>
        <v>0</v>
      </c>
      <c r="BA31" s="256">
        <f>BA32+BA33+BA34</f>
        <v>0</v>
      </c>
      <c r="BB31" s="256"/>
      <c r="BC31" s="256"/>
      <c r="BD31" s="256"/>
      <c r="BE31" s="256"/>
      <c r="BF31" s="256"/>
      <c r="BG31" s="256"/>
      <c r="BH31" s="256">
        <f aca="true" t="shared" si="24" ref="BH31:BR31">BH32+BH33+BH34</f>
        <v>250</v>
      </c>
      <c r="BI31" s="256">
        <f t="shared" si="24"/>
        <v>280</v>
      </c>
      <c r="BJ31" s="256">
        <f t="shared" si="24"/>
        <v>300</v>
      </c>
      <c r="BK31" s="256">
        <f t="shared" si="24"/>
        <v>0</v>
      </c>
      <c r="BL31" s="256">
        <f t="shared" si="24"/>
        <v>0</v>
      </c>
      <c r="BM31" s="256">
        <f t="shared" si="24"/>
        <v>0</v>
      </c>
      <c r="BN31" s="256">
        <f t="shared" si="24"/>
        <v>0</v>
      </c>
      <c r="BO31" s="256">
        <f t="shared" si="24"/>
        <v>0</v>
      </c>
      <c r="BP31" s="256">
        <f t="shared" si="24"/>
        <v>0</v>
      </c>
      <c r="BQ31" s="256">
        <f t="shared" si="24"/>
        <v>0</v>
      </c>
      <c r="BR31" s="256">
        <f t="shared" si="24"/>
        <v>0</v>
      </c>
      <c r="BS31" s="256"/>
      <c r="BT31" s="256"/>
      <c r="BU31" s="256"/>
      <c r="BV31" s="256">
        <f>BV32+BV33+BV34</f>
        <v>0</v>
      </c>
      <c r="BW31" s="256"/>
      <c r="BX31" s="256">
        <f>BX32+BX33+BX34</f>
        <v>0</v>
      </c>
      <c r="BY31" s="256">
        <f>BY32+BY33+BY34</f>
        <v>0</v>
      </c>
      <c r="BZ31" s="256">
        <f>BZ33</f>
        <v>0</v>
      </c>
      <c r="CA31" s="256">
        <f>CA33</f>
        <v>0</v>
      </c>
      <c r="CB31" s="256">
        <f>CB32+CB33+CB34</f>
        <v>0</v>
      </c>
      <c r="CC31" s="256">
        <f>CC33</f>
        <v>0</v>
      </c>
      <c r="CD31" s="256">
        <f>CD33</f>
        <v>0</v>
      </c>
      <c r="CE31" s="256">
        <f>CE32+CE33+CE34</f>
        <v>0</v>
      </c>
      <c r="CF31" s="256"/>
      <c r="CG31" s="256"/>
      <c r="CH31" s="256">
        <f>CH32+CH33+CH34</f>
        <v>0</v>
      </c>
      <c r="CI31" s="256"/>
      <c r="CJ31" s="256"/>
      <c r="CK31" s="256">
        <f>CK32+CK33+CK34</f>
        <v>0</v>
      </c>
      <c r="CL31" s="256">
        <f>CL32+CL33+CL34</f>
        <v>0</v>
      </c>
      <c r="CM31" s="256">
        <f>CM32+CM33+CM34</f>
        <v>0</v>
      </c>
      <c r="CN31" s="256">
        <f>CN32+CN33+CN34</f>
        <v>0</v>
      </c>
      <c r="CO31" s="367"/>
      <c r="CP31" s="367">
        <f>CP32+CP33+CP34</f>
        <v>0</v>
      </c>
      <c r="CQ31" s="367">
        <f>CQ32+CQ33+CQ34</f>
        <v>0</v>
      </c>
      <c r="CR31" s="256"/>
      <c r="CS31" s="256">
        <f>CS32+CS33+CS34</f>
        <v>0</v>
      </c>
      <c r="CT31" s="256">
        <f>CT32+CT33+CT34</f>
        <v>0</v>
      </c>
      <c r="CU31" s="256"/>
      <c r="CV31" s="256"/>
      <c r="CW31" s="256">
        <f>CW32+CW33+CW34</f>
        <v>0</v>
      </c>
      <c r="CX31" s="256"/>
      <c r="CY31" s="256"/>
      <c r="CZ31" s="256">
        <f>CZ32+CZ33+CZ34</f>
        <v>0</v>
      </c>
      <c r="DA31" s="256"/>
      <c r="DB31" s="256"/>
      <c r="DC31" s="256">
        <f>DC32+DC33+DC34</f>
        <v>0</v>
      </c>
      <c r="DD31" s="256"/>
      <c r="DE31" s="256"/>
      <c r="DF31" s="256">
        <f>DF32+DF33+DF34</f>
        <v>0</v>
      </c>
      <c r="DG31" s="256"/>
      <c r="DH31" s="256"/>
      <c r="DI31" s="256">
        <f>DI32+DI33+DI34</f>
        <v>0</v>
      </c>
      <c r="DJ31" s="256"/>
      <c r="DK31" s="256"/>
      <c r="DL31" s="256">
        <f>DL32+DL33+DL34</f>
        <v>0</v>
      </c>
      <c r="DM31" s="256"/>
      <c r="DN31" s="256"/>
      <c r="DO31" s="256">
        <f>DO32+DO33+DO34</f>
        <v>0</v>
      </c>
      <c r="DP31" s="256"/>
      <c r="DQ31" s="256"/>
      <c r="DR31" s="256">
        <f>DR32+DR33+DR34</f>
        <v>0</v>
      </c>
      <c r="DS31" s="256"/>
      <c r="DT31" s="256"/>
      <c r="DU31" s="256">
        <f>DU32+DU33+DU34</f>
        <v>0</v>
      </c>
      <c r="DV31" s="256"/>
      <c r="DW31" s="256"/>
      <c r="DX31" s="256">
        <f>DX32+DX33+DX34</f>
        <v>0</v>
      </c>
      <c r="DY31" s="256"/>
      <c r="DZ31" s="256"/>
      <c r="EA31" s="256">
        <f>EA32+EA33+EA34</f>
        <v>0</v>
      </c>
      <c r="EB31" s="256"/>
      <c r="EC31" s="256"/>
      <c r="ED31" s="256">
        <f>ED32+ED33+ED34</f>
        <v>0</v>
      </c>
      <c r="EE31" s="256">
        <f>EE32+EE33+EE34</f>
        <v>85</v>
      </c>
      <c r="EF31" s="256">
        <f>EF32+EF33+EF34</f>
        <v>90</v>
      </c>
      <c r="EG31" s="256">
        <f>EG32+EG33+EG34</f>
        <v>100</v>
      </c>
      <c r="EH31" s="256"/>
      <c r="EI31" s="256"/>
      <c r="EJ31" s="256">
        <f>EJ32+EJ33+EJ34</f>
        <v>0</v>
      </c>
      <c r="EK31" s="256"/>
      <c r="EL31" s="256"/>
      <c r="EM31" s="256">
        <f>EM32+EM33+EM34</f>
        <v>0</v>
      </c>
      <c r="EN31" s="256"/>
      <c r="EO31" s="256"/>
      <c r="EP31" s="256">
        <f>EP32+EP33+EP34</f>
        <v>0</v>
      </c>
      <c r="EQ31" s="256"/>
      <c r="ER31" s="256"/>
      <c r="ES31" s="256">
        <f>ES32+ES33+ES34</f>
        <v>0</v>
      </c>
      <c r="ET31" s="256"/>
      <c r="EU31" s="256"/>
      <c r="EV31" s="256">
        <f>EV32+EV33+EV34</f>
        <v>0</v>
      </c>
      <c r="EW31" s="256"/>
      <c r="EX31" s="256"/>
      <c r="EY31" s="256">
        <f>EY32+EY33+EY34</f>
        <v>0</v>
      </c>
      <c r="EZ31" s="256"/>
      <c r="FA31" s="256"/>
      <c r="FB31" s="256">
        <f>FB32+FB33+FB34</f>
        <v>0</v>
      </c>
      <c r="FC31" s="299"/>
      <c r="FD31" s="299"/>
      <c r="FE31" s="299">
        <f>FE32+FE33+FE34</f>
        <v>0</v>
      </c>
      <c r="FF31" s="256"/>
      <c r="FG31" s="256"/>
      <c r="FH31" s="256">
        <f>FH32+FH33+FH34</f>
        <v>0</v>
      </c>
      <c r="FI31" s="256"/>
      <c r="FJ31" s="256"/>
      <c r="FK31" s="256">
        <f>FK32+FK33+FK34</f>
        <v>0</v>
      </c>
      <c r="FL31" s="256">
        <f>FL33</f>
        <v>500</v>
      </c>
      <c r="FM31" s="256">
        <f>FM33</f>
        <v>500</v>
      </c>
      <c r="FN31" s="256">
        <f aca="true" t="shared" si="25" ref="FN31:FZ31">FN32+FN33+FN34</f>
        <v>500</v>
      </c>
      <c r="FO31" s="256">
        <f t="shared" si="25"/>
        <v>30</v>
      </c>
      <c r="FP31" s="256">
        <f t="shared" si="25"/>
        <v>35</v>
      </c>
      <c r="FQ31" s="256">
        <f t="shared" si="25"/>
        <v>40</v>
      </c>
      <c r="FR31" s="256">
        <f t="shared" si="25"/>
        <v>1000</v>
      </c>
      <c r="FS31" s="256">
        <f t="shared" si="25"/>
        <v>1000</v>
      </c>
      <c r="FT31" s="256">
        <f t="shared" si="25"/>
        <v>1000</v>
      </c>
      <c r="FU31" s="256">
        <f t="shared" si="25"/>
        <v>0</v>
      </c>
      <c r="FV31" s="256">
        <f t="shared" si="25"/>
        <v>0</v>
      </c>
      <c r="FW31" s="256">
        <f t="shared" si="25"/>
        <v>0</v>
      </c>
      <c r="FX31" s="256">
        <f t="shared" si="25"/>
        <v>100</v>
      </c>
      <c r="FY31" s="256">
        <f t="shared" si="25"/>
        <v>100</v>
      </c>
      <c r="FZ31" s="256">
        <f t="shared" si="25"/>
        <v>100</v>
      </c>
      <c r="GA31" s="256"/>
      <c r="GB31" s="256"/>
      <c r="GC31" s="256">
        <f>GC32+GC33+GC34</f>
        <v>0</v>
      </c>
      <c r="GD31" s="256">
        <f>GD33</f>
        <v>2938.4</v>
      </c>
      <c r="GE31" s="256">
        <f>GE33</f>
        <v>80.4</v>
      </c>
      <c r="GF31" s="256">
        <f>GF32+GF33+GF34</f>
        <v>76.1</v>
      </c>
      <c r="GG31" s="256">
        <f>GG32+GG33+GG34</f>
        <v>17471.2</v>
      </c>
      <c r="GH31" s="256">
        <f>GH32+GH33+GH34</f>
        <v>8285.7</v>
      </c>
      <c r="GI31" s="256">
        <f>GI32+GI33+GI34</f>
        <v>1640</v>
      </c>
      <c r="GJ31" s="256">
        <f>GJ33</f>
        <v>3000</v>
      </c>
      <c r="GK31" s="256">
        <f>GK33</f>
        <v>3000</v>
      </c>
      <c r="GL31" s="256">
        <f>GL32+GL33+GL34</f>
        <v>3000</v>
      </c>
      <c r="GM31" s="256"/>
      <c r="GN31" s="256"/>
      <c r="GO31" s="256">
        <f>GO32+GO33+GO34</f>
        <v>0</v>
      </c>
      <c r="GP31" s="256">
        <f>GP32+GP33+GP34</f>
        <v>0</v>
      </c>
      <c r="GQ31" s="256"/>
      <c r="GR31" s="256"/>
      <c r="GS31" s="256"/>
      <c r="GT31" s="256"/>
      <c r="GU31" s="268"/>
      <c r="GV31" s="256"/>
      <c r="GW31" s="256"/>
      <c r="GX31" s="256">
        <f>GX32+GX33+GX34</f>
        <v>0</v>
      </c>
      <c r="GY31" s="259">
        <f t="shared" si="4"/>
        <v>25574.6</v>
      </c>
      <c r="GZ31" s="259">
        <f t="shared" si="5"/>
        <v>13371.1</v>
      </c>
      <c r="HA31" s="259">
        <f t="shared" si="6"/>
        <v>6756.1</v>
      </c>
      <c r="HB31" s="260"/>
      <c r="HC31" s="260"/>
      <c r="HD31" s="260"/>
      <c r="HE31" s="294"/>
      <c r="HF31" s="294"/>
      <c r="HG31" s="294"/>
      <c r="HH31" s="294"/>
      <c r="HI31" s="294"/>
      <c r="HJ31" s="294"/>
      <c r="HK31" s="294"/>
      <c r="HL31" s="294"/>
      <c r="HM31" s="294"/>
      <c r="HN31" s="294"/>
      <c r="HO31" s="294"/>
      <c r="HP31" s="294"/>
      <c r="HQ31" s="294"/>
      <c r="HR31" s="294"/>
      <c r="HS31" s="294"/>
      <c r="HT31" s="294"/>
      <c r="HU31" s="294"/>
    </row>
    <row r="32" spans="1:229" ht="36.75" customHeight="1">
      <c r="A32" s="261" t="s">
        <v>750</v>
      </c>
      <c r="B32" s="262" t="s">
        <v>751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56"/>
      <c r="BF32" s="256"/>
      <c r="BG32" s="256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6"/>
      <c r="CO32" s="365"/>
      <c r="CP32" s="365"/>
      <c r="CQ32" s="365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300"/>
      <c r="FD32" s="300"/>
      <c r="FE32" s="300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58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/>
      <c r="GU32" s="268"/>
      <c r="GV32" s="263"/>
      <c r="GW32" s="263"/>
      <c r="GX32" s="263"/>
      <c r="GY32" s="259">
        <f t="shared" si="4"/>
        <v>0</v>
      </c>
      <c r="GZ32" s="259">
        <f t="shared" si="5"/>
        <v>0</v>
      </c>
      <c r="HA32" s="259">
        <f t="shared" si="6"/>
        <v>0</v>
      </c>
      <c r="HB32" s="260"/>
      <c r="HC32" s="260"/>
      <c r="HD32" s="260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  <c r="HP32" s="294"/>
      <c r="HQ32" s="294"/>
      <c r="HR32" s="294"/>
      <c r="HS32" s="294"/>
      <c r="HT32" s="294"/>
      <c r="HU32" s="294"/>
    </row>
    <row r="33" spans="1:229" ht="36.75" customHeight="1">
      <c r="A33" s="261" t="s">
        <v>752</v>
      </c>
      <c r="B33" s="262" t="s">
        <v>753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>
        <v>200</v>
      </c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56"/>
      <c r="BF33" s="256"/>
      <c r="BG33" s="256"/>
      <c r="BH33" s="263">
        <v>250</v>
      </c>
      <c r="BI33" s="263">
        <v>280</v>
      </c>
      <c r="BJ33" s="263">
        <v>300</v>
      </c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6"/>
      <c r="CO33" s="365"/>
      <c r="CP33" s="365"/>
      <c r="CQ33" s="365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>
        <v>85</v>
      </c>
      <c r="EF33" s="263">
        <v>90</v>
      </c>
      <c r="EG33" s="263">
        <v>100</v>
      </c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300"/>
      <c r="FD33" s="300"/>
      <c r="FE33" s="300"/>
      <c r="FF33" s="263"/>
      <c r="FG33" s="263"/>
      <c r="FH33" s="263"/>
      <c r="FI33" s="263"/>
      <c r="FJ33" s="263"/>
      <c r="FK33" s="263"/>
      <c r="FL33" s="263">
        <v>500</v>
      </c>
      <c r="FM33" s="263">
        <v>500</v>
      </c>
      <c r="FN33" s="263">
        <v>500</v>
      </c>
      <c r="FO33" s="263">
        <v>30</v>
      </c>
      <c r="FP33" s="263">
        <v>35</v>
      </c>
      <c r="FQ33" s="263">
        <v>40</v>
      </c>
      <c r="FR33" s="263">
        <v>1000</v>
      </c>
      <c r="FS33" s="263">
        <v>1000</v>
      </c>
      <c r="FT33" s="263">
        <v>1000</v>
      </c>
      <c r="FU33" s="263"/>
      <c r="FV33" s="263"/>
      <c r="FW33" s="263"/>
      <c r="FX33" s="263">
        <v>100</v>
      </c>
      <c r="FY33" s="263">
        <v>100</v>
      </c>
      <c r="FZ33" s="263">
        <v>100</v>
      </c>
      <c r="GA33" s="263"/>
      <c r="GB33" s="263"/>
      <c r="GC33" s="263"/>
      <c r="GD33" s="263">
        <v>2938.4</v>
      </c>
      <c r="GE33" s="263">
        <v>80.4</v>
      </c>
      <c r="GF33" s="263">
        <v>76.1</v>
      </c>
      <c r="GG33" s="275">
        <v>17471.2</v>
      </c>
      <c r="GH33" s="275">
        <v>8285.7</v>
      </c>
      <c r="GI33" s="275">
        <v>1640</v>
      </c>
      <c r="GJ33" s="263">
        <v>3000</v>
      </c>
      <c r="GK33" s="263">
        <v>3000</v>
      </c>
      <c r="GL33" s="263">
        <v>3000</v>
      </c>
      <c r="GM33" s="263"/>
      <c r="GN33" s="263"/>
      <c r="GO33" s="263"/>
      <c r="GP33" s="263"/>
      <c r="GQ33" s="263"/>
      <c r="GR33" s="263"/>
      <c r="GS33" s="263"/>
      <c r="GT33" s="263"/>
      <c r="GU33" s="268"/>
      <c r="GV33" s="263"/>
      <c r="GW33" s="263"/>
      <c r="GX33" s="263"/>
      <c r="GY33" s="259">
        <f t="shared" si="4"/>
        <v>25574.6</v>
      </c>
      <c r="GZ33" s="259">
        <f t="shared" si="5"/>
        <v>13371.1</v>
      </c>
      <c r="HA33" s="259">
        <f t="shared" si="6"/>
        <v>6756.1</v>
      </c>
      <c r="HB33" s="260"/>
      <c r="HC33" s="260"/>
      <c r="HD33" s="260"/>
      <c r="HE33" s="294"/>
      <c r="HF33" s="294"/>
      <c r="HG33" s="294"/>
      <c r="HH33" s="294"/>
      <c r="HI33" s="294"/>
      <c r="HJ33" s="294"/>
      <c r="HK33" s="294"/>
      <c r="HL33" s="294"/>
      <c r="HM33" s="294"/>
      <c r="HN33" s="294"/>
      <c r="HO33" s="294"/>
      <c r="HP33" s="294"/>
      <c r="HQ33" s="294"/>
      <c r="HR33" s="294"/>
      <c r="HS33" s="294"/>
      <c r="HT33" s="294"/>
      <c r="HU33" s="294"/>
    </row>
    <row r="34" spans="1:229" ht="56.25" customHeight="1">
      <c r="A34" s="261" t="s">
        <v>754</v>
      </c>
      <c r="B34" s="262" t="s">
        <v>755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56"/>
      <c r="BF34" s="256"/>
      <c r="BG34" s="256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6"/>
      <c r="CO34" s="365"/>
      <c r="CP34" s="365"/>
      <c r="CQ34" s="365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300"/>
      <c r="FD34" s="300"/>
      <c r="FE34" s="300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58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/>
      <c r="GT34" s="263"/>
      <c r="GU34" s="268"/>
      <c r="GV34" s="263"/>
      <c r="GW34" s="263"/>
      <c r="GX34" s="263"/>
      <c r="GY34" s="259">
        <f t="shared" si="4"/>
        <v>0</v>
      </c>
      <c r="GZ34" s="259">
        <f t="shared" si="5"/>
        <v>0</v>
      </c>
      <c r="HA34" s="259">
        <f t="shared" si="6"/>
        <v>0</v>
      </c>
      <c r="HB34" s="260"/>
      <c r="HC34" s="260"/>
      <c r="HD34" s="260"/>
      <c r="HE34" s="294"/>
      <c r="HF34" s="294"/>
      <c r="HG34" s="294"/>
      <c r="HH34" s="294"/>
      <c r="HI34" s="294"/>
      <c r="HJ34" s="294"/>
      <c r="HK34" s="294"/>
      <c r="HL34" s="294"/>
      <c r="HM34" s="294"/>
      <c r="HN34" s="294"/>
      <c r="HO34" s="294"/>
      <c r="HP34" s="294"/>
      <c r="HQ34" s="294"/>
      <c r="HR34" s="294"/>
      <c r="HS34" s="294"/>
      <c r="HT34" s="294"/>
      <c r="HU34" s="294"/>
    </row>
    <row r="35" spans="1:229" ht="36.75" customHeight="1">
      <c r="A35" s="255" t="s">
        <v>756</v>
      </c>
      <c r="B35" s="252" t="s">
        <v>757</v>
      </c>
      <c r="C35" s="257"/>
      <c r="D35" s="257"/>
      <c r="E35" s="257"/>
      <c r="F35" s="256">
        <v>162</v>
      </c>
      <c r="G35" s="256">
        <v>162</v>
      </c>
      <c r="H35" s="256">
        <v>162</v>
      </c>
      <c r="I35" s="256">
        <v>20</v>
      </c>
      <c r="J35" s="256">
        <v>20</v>
      </c>
      <c r="K35" s="256">
        <v>20</v>
      </c>
      <c r="L35" s="256"/>
      <c r="M35" s="256"/>
      <c r="N35" s="256"/>
      <c r="O35" s="256"/>
      <c r="P35" s="256"/>
      <c r="Q35" s="256"/>
      <c r="R35" s="256">
        <v>800</v>
      </c>
      <c r="S35" s="256">
        <v>850</v>
      </c>
      <c r="T35" s="256">
        <v>950</v>
      </c>
      <c r="U35" s="256">
        <v>200</v>
      </c>
      <c r="V35" s="256">
        <v>200</v>
      </c>
      <c r="W35" s="256">
        <v>200</v>
      </c>
      <c r="X35" s="256">
        <v>5</v>
      </c>
      <c r="Y35" s="256">
        <v>7</v>
      </c>
      <c r="Z35" s="256">
        <v>7</v>
      </c>
      <c r="AA35" s="256"/>
      <c r="AB35" s="256"/>
      <c r="AC35" s="256"/>
      <c r="AD35" s="256">
        <v>250</v>
      </c>
      <c r="AE35" s="256">
        <v>250</v>
      </c>
      <c r="AF35" s="256">
        <v>250</v>
      </c>
      <c r="AG35" s="256">
        <v>500</v>
      </c>
      <c r="AH35" s="256">
        <v>500</v>
      </c>
      <c r="AI35" s="256">
        <v>500</v>
      </c>
      <c r="AJ35" s="256">
        <v>10</v>
      </c>
      <c r="AK35" s="256">
        <v>10</v>
      </c>
      <c r="AL35" s="256">
        <v>10</v>
      </c>
      <c r="AM35" s="256">
        <v>80</v>
      </c>
      <c r="AN35" s="256">
        <v>100</v>
      </c>
      <c r="AO35" s="256">
        <v>100</v>
      </c>
      <c r="AP35" s="256">
        <v>300</v>
      </c>
      <c r="AQ35" s="256">
        <v>300</v>
      </c>
      <c r="AR35" s="256">
        <v>300</v>
      </c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>
        <v>32</v>
      </c>
      <c r="BI35" s="256">
        <v>32</v>
      </c>
      <c r="BJ35" s="256">
        <v>32</v>
      </c>
      <c r="BK35" s="256">
        <v>300</v>
      </c>
      <c r="BL35" s="256">
        <v>300</v>
      </c>
      <c r="BM35" s="256">
        <v>300</v>
      </c>
      <c r="BN35" s="256"/>
      <c r="BO35" s="256"/>
      <c r="BP35" s="256"/>
      <c r="BQ35" s="256">
        <v>25</v>
      </c>
      <c r="BR35" s="256">
        <v>25</v>
      </c>
      <c r="BS35" s="256">
        <v>25</v>
      </c>
      <c r="BT35" s="256">
        <v>20</v>
      </c>
      <c r="BU35" s="256">
        <v>20</v>
      </c>
      <c r="BV35" s="256">
        <v>20</v>
      </c>
      <c r="BW35" s="256">
        <v>20</v>
      </c>
      <c r="BX35" s="256">
        <v>20</v>
      </c>
      <c r="BY35" s="256">
        <v>20</v>
      </c>
      <c r="BZ35" s="256">
        <v>300</v>
      </c>
      <c r="CA35" s="256">
        <v>300</v>
      </c>
      <c r="CB35" s="256">
        <v>300</v>
      </c>
      <c r="CC35" s="263"/>
      <c r="CD35" s="263"/>
      <c r="CE35" s="256"/>
      <c r="CF35" s="256">
        <v>150</v>
      </c>
      <c r="CG35" s="256">
        <v>150</v>
      </c>
      <c r="CH35" s="256">
        <v>150</v>
      </c>
      <c r="CI35" s="256">
        <v>1300</v>
      </c>
      <c r="CJ35" s="256">
        <v>1300</v>
      </c>
      <c r="CK35" s="256">
        <v>1300</v>
      </c>
      <c r="CL35" s="256"/>
      <c r="CM35" s="256"/>
      <c r="CN35" s="266"/>
      <c r="CO35" s="367">
        <v>50</v>
      </c>
      <c r="CP35" s="367">
        <v>50</v>
      </c>
      <c r="CQ35" s="367">
        <v>50</v>
      </c>
      <c r="CR35" s="256">
        <v>50</v>
      </c>
      <c r="CS35" s="256">
        <v>50</v>
      </c>
      <c r="CT35" s="256">
        <v>50</v>
      </c>
      <c r="CU35" s="256"/>
      <c r="CV35" s="256"/>
      <c r="CW35" s="256"/>
      <c r="CX35" s="274">
        <v>170</v>
      </c>
      <c r="CY35" s="274">
        <v>170</v>
      </c>
      <c r="CZ35" s="274">
        <v>170</v>
      </c>
      <c r="DA35" s="256"/>
      <c r="DB35" s="256"/>
      <c r="DC35" s="256"/>
      <c r="DD35" s="256"/>
      <c r="DE35" s="256"/>
      <c r="DF35" s="256"/>
      <c r="DG35" s="256"/>
      <c r="DH35" s="256"/>
      <c r="DI35" s="256"/>
      <c r="DJ35" s="256">
        <v>600</v>
      </c>
      <c r="DK35" s="256">
        <v>600</v>
      </c>
      <c r="DL35" s="256">
        <v>600</v>
      </c>
      <c r="DM35" s="256">
        <v>20</v>
      </c>
      <c r="DN35" s="256">
        <v>20</v>
      </c>
      <c r="DO35" s="256">
        <v>20</v>
      </c>
      <c r="DP35" s="275">
        <v>220</v>
      </c>
      <c r="DQ35" s="275"/>
      <c r="DR35" s="275"/>
      <c r="DS35" s="256">
        <v>300</v>
      </c>
      <c r="DT35" s="256">
        <v>300</v>
      </c>
      <c r="DU35" s="256">
        <v>300</v>
      </c>
      <c r="DV35" s="256">
        <v>383</v>
      </c>
      <c r="DW35" s="256">
        <v>410</v>
      </c>
      <c r="DX35" s="256">
        <v>440</v>
      </c>
      <c r="DY35" s="256"/>
      <c r="DZ35" s="256"/>
      <c r="EA35" s="256"/>
      <c r="EB35" s="256"/>
      <c r="EC35" s="256"/>
      <c r="ED35" s="256"/>
      <c r="EE35" s="256"/>
      <c r="EF35" s="256"/>
      <c r="EG35" s="256"/>
      <c r="EH35" s="256">
        <v>8</v>
      </c>
      <c r="EI35" s="256">
        <v>8</v>
      </c>
      <c r="EJ35" s="256">
        <v>8</v>
      </c>
      <c r="EK35" s="256">
        <v>306</v>
      </c>
      <c r="EL35" s="256">
        <v>306</v>
      </c>
      <c r="EM35" s="256">
        <v>306</v>
      </c>
      <c r="EN35" s="256">
        <v>550</v>
      </c>
      <c r="EO35" s="256">
        <v>550</v>
      </c>
      <c r="EP35" s="256">
        <v>550</v>
      </c>
      <c r="EQ35" s="256"/>
      <c r="ER35" s="256"/>
      <c r="ES35" s="256"/>
      <c r="ET35" s="256">
        <v>20</v>
      </c>
      <c r="EU35" s="256">
        <v>20</v>
      </c>
      <c r="EV35" s="256">
        <v>20</v>
      </c>
      <c r="EW35" s="256">
        <v>213</v>
      </c>
      <c r="EX35" s="256">
        <v>213</v>
      </c>
      <c r="EY35" s="256">
        <v>213</v>
      </c>
      <c r="EZ35" s="256">
        <v>41</v>
      </c>
      <c r="FA35" s="256">
        <v>41</v>
      </c>
      <c r="FB35" s="256">
        <v>41</v>
      </c>
      <c r="FC35" s="299">
        <v>20</v>
      </c>
      <c r="FD35" s="299">
        <v>20</v>
      </c>
      <c r="FE35" s="299">
        <v>20</v>
      </c>
      <c r="FF35" s="274">
        <v>600</v>
      </c>
      <c r="FG35" s="274">
        <v>600</v>
      </c>
      <c r="FH35" s="274">
        <v>600</v>
      </c>
      <c r="FI35" s="256">
        <v>10</v>
      </c>
      <c r="FJ35" s="256">
        <v>10</v>
      </c>
      <c r="FK35" s="256">
        <v>10</v>
      </c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6"/>
      <c r="GD35" s="256"/>
      <c r="GE35" s="256"/>
      <c r="GF35" s="256"/>
      <c r="GG35" s="256"/>
      <c r="GH35" s="256"/>
      <c r="GI35" s="258"/>
      <c r="GJ35" s="263"/>
      <c r="GK35" s="263"/>
      <c r="GL35" s="256"/>
      <c r="GM35" s="256"/>
      <c r="GN35" s="256"/>
      <c r="GO35" s="256"/>
      <c r="GP35" s="256"/>
      <c r="GQ35" s="256"/>
      <c r="GR35" s="256"/>
      <c r="GS35" s="256"/>
      <c r="GT35" s="256"/>
      <c r="GU35" s="276"/>
      <c r="GV35" s="256"/>
      <c r="GW35" s="256"/>
      <c r="GX35" s="256"/>
      <c r="GY35" s="259">
        <f t="shared" si="4"/>
        <v>8035</v>
      </c>
      <c r="GZ35" s="259">
        <f t="shared" si="5"/>
        <v>7914</v>
      </c>
      <c r="HA35" s="259">
        <f t="shared" si="6"/>
        <v>8044</v>
      </c>
      <c r="HB35" s="260"/>
      <c r="HC35" s="260"/>
      <c r="HD35" s="260"/>
      <c r="HE35" s="294"/>
      <c r="HF35" s="294"/>
      <c r="HG35" s="294"/>
      <c r="HH35" s="294"/>
      <c r="HI35" s="294"/>
      <c r="HJ35" s="294"/>
      <c r="HK35" s="294"/>
      <c r="HL35" s="294"/>
      <c r="HM35" s="294"/>
      <c r="HN35" s="294"/>
      <c r="HO35" s="294"/>
      <c r="HP35" s="294"/>
      <c r="HQ35" s="294"/>
      <c r="HR35" s="294"/>
      <c r="HS35" s="294"/>
      <c r="HT35" s="294"/>
      <c r="HU35" s="294"/>
    </row>
    <row r="36" spans="1:229" ht="36.75" customHeight="1">
      <c r="A36" s="255" t="s">
        <v>758</v>
      </c>
      <c r="B36" s="252" t="s">
        <v>759</v>
      </c>
      <c r="C36" s="277">
        <f>SUM(C37:C39)</f>
        <v>0</v>
      </c>
      <c r="D36" s="277">
        <f aca="true" t="shared" si="26" ref="D36:BG36">SUM(D37:D39)</f>
        <v>0</v>
      </c>
      <c r="E36" s="277">
        <f t="shared" si="26"/>
        <v>0</v>
      </c>
      <c r="F36" s="277">
        <f t="shared" si="26"/>
        <v>135</v>
      </c>
      <c r="G36" s="277">
        <f t="shared" si="26"/>
        <v>135</v>
      </c>
      <c r="H36" s="277">
        <f t="shared" si="26"/>
        <v>135</v>
      </c>
      <c r="I36" s="277">
        <f t="shared" si="26"/>
        <v>150</v>
      </c>
      <c r="J36" s="277">
        <f t="shared" si="26"/>
        <v>150</v>
      </c>
      <c r="K36" s="277">
        <f t="shared" si="26"/>
        <v>150</v>
      </c>
      <c r="L36" s="277">
        <f t="shared" si="26"/>
        <v>0</v>
      </c>
      <c r="M36" s="277">
        <f t="shared" si="26"/>
        <v>0</v>
      </c>
      <c r="N36" s="277">
        <f t="shared" si="26"/>
        <v>0</v>
      </c>
      <c r="O36" s="277">
        <f t="shared" si="26"/>
        <v>0</v>
      </c>
      <c r="P36" s="277">
        <f t="shared" si="26"/>
        <v>0</v>
      </c>
      <c r="Q36" s="277">
        <f t="shared" si="26"/>
        <v>0</v>
      </c>
      <c r="R36" s="277">
        <f t="shared" si="26"/>
        <v>0</v>
      </c>
      <c r="S36" s="277">
        <f t="shared" si="26"/>
        <v>0</v>
      </c>
      <c r="T36" s="277">
        <f t="shared" si="26"/>
        <v>0</v>
      </c>
      <c r="U36" s="277">
        <f t="shared" si="26"/>
        <v>1983</v>
      </c>
      <c r="V36" s="277">
        <f t="shared" si="26"/>
        <v>1825</v>
      </c>
      <c r="W36" s="277">
        <f t="shared" si="26"/>
        <v>2105</v>
      </c>
      <c r="X36" s="277">
        <f t="shared" si="26"/>
        <v>40.4</v>
      </c>
      <c r="Y36" s="277">
        <f t="shared" si="26"/>
        <v>53.7</v>
      </c>
      <c r="Z36" s="277">
        <f t="shared" si="26"/>
        <v>60.7</v>
      </c>
      <c r="AA36" s="277">
        <f>SUM(AA37:AA39)</f>
        <v>0</v>
      </c>
      <c r="AB36" s="277">
        <f>SUM(AB37:AB39)</f>
        <v>0</v>
      </c>
      <c r="AC36" s="277">
        <f>SUM(AC37:AC39)</f>
        <v>0</v>
      </c>
      <c r="AD36" s="277">
        <f t="shared" si="26"/>
        <v>0</v>
      </c>
      <c r="AE36" s="277">
        <f t="shared" si="26"/>
        <v>0</v>
      </c>
      <c r="AF36" s="277">
        <f t="shared" si="26"/>
        <v>0</v>
      </c>
      <c r="AG36" s="277">
        <f t="shared" si="26"/>
        <v>0</v>
      </c>
      <c r="AH36" s="277">
        <f t="shared" si="26"/>
        <v>0</v>
      </c>
      <c r="AI36" s="277">
        <f t="shared" si="26"/>
        <v>0</v>
      </c>
      <c r="AJ36" s="277">
        <f t="shared" si="26"/>
        <v>100</v>
      </c>
      <c r="AK36" s="277">
        <f t="shared" si="26"/>
        <v>100</v>
      </c>
      <c r="AL36" s="277">
        <f t="shared" si="26"/>
        <v>100</v>
      </c>
      <c r="AM36" s="277">
        <f t="shared" si="26"/>
        <v>410</v>
      </c>
      <c r="AN36" s="277">
        <f t="shared" si="26"/>
        <v>480</v>
      </c>
      <c r="AO36" s="277">
        <f t="shared" si="26"/>
        <v>550</v>
      </c>
      <c r="AP36" s="277">
        <f t="shared" si="26"/>
        <v>0</v>
      </c>
      <c r="AQ36" s="277">
        <f t="shared" si="26"/>
        <v>0</v>
      </c>
      <c r="AR36" s="277">
        <f t="shared" si="26"/>
        <v>0</v>
      </c>
      <c r="AS36" s="277">
        <f t="shared" si="26"/>
        <v>0</v>
      </c>
      <c r="AT36" s="277">
        <f t="shared" si="26"/>
        <v>0</v>
      </c>
      <c r="AU36" s="277">
        <f t="shared" si="26"/>
        <v>0</v>
      </c>
      <c r="AV36" s="277">
        <f t="shared" si="26"/>
        <v>200.8</v>
      </c>
      <c r="AW36" s="277">
        <f t="shared" si="26"/>
        <v>0</v>
      </c>
      <c r="AX36" s="277">
        <f t="shared" si="26"/>
        <v>0</v>
      </c>
      <c r="AY36" s="277">
        <f t="shared" si="26"/>
        <v>7500</v>
      </c>
      <c r="AZ36" s="277">
        <f t="shared" si="26"/>
        <v>10000</v>
      </c>
      <c r="BA36" s="277">
        <f t="shared" si="26"/>
        <v>10000</v>
      </c>
      <c r="BB36" s="277">
        <f t="shared" si="26"/>
        <v>192.7</v>
      </c>
      <c r="BC36" s="277">
        <f t="shared" si="26"/>
        <v>0</v>
      </c>
      <c r="BD36" s="277">
        <f t="shared" si="26"/>
        <v>0</v>
      </c>
      <c r="BE36" s="277">
        <f t="shared" si="26"/>
        <v>10500</v>
      </c>
      <c r="BF36" s="277">
        <f t="shared" si="26"/>
        <v>10500</v>
      </c>
      <c r="BG36" s="277">
        <f t="shared" si="26"/>
        <v>14000</v>
      </c>
      <c r="BH36" s="277">
        <f aca="true" t="shared" si="27" ref="BH36:DR36">SUM(BH37:BH39)</f>
        <v>2900</v>
      </c>
      <c r="BI36" s="277">
        <f t="shared" si="27"/>
        <v>3450</v>
      </c>
      <c r="BJ36" s="277">
        <f t="shared" si="27"/>
        <v>5000</v>
      </c>
      <c r="BK36" s="277">
        <f t="shared" si="27"/>
        <v>17000</v>
      </c>
      <c r="BL36" s="277">
        <f t="shared" si="27"/>
        <v>17000</v>
      </c>
      <c r="BM36" s="277">
        <f t="shared" si="27"/>
        <v>17000</v>
      </c>
      <c r="BN36" s="277">
        <f t="shared" si="27"/>
        <v>0</v>
      </c>
      <c r="BO36" s="277">
        <f t="shared" si="27"/>
        <v>0</v>
      </c>
      <c r="BP36" s="277">
        <f t="shared" si="27"/>
        <v>0</v>
      </c>
      <c r="BQ36" s="277">
        <f t="shared" si="27"/>
        <v>220</v>
      </c>
      <c r="BR36" s="277">
        <f t="shared" si="27"/>
        <v>250</v>
      </c>
      <c r="BS36" s="277">
        <f t="shared" si="27"/>
        <v>350</v>
      </c>
      <c r="BT36" s="277">
        <f t="shared" si="27"/>
        <v>200</v>
      </c>
      <c r="BU36" s="277">
        <f t="shared" si="27"/>
        <v>200</v>
      </c>
      <c r="BV36" s="277">
        <f t="shared" si="27"/>
        <v>200</v>
      </c>
      <c r="BW36" s="277">
        <f t="shared" si="27"/>
        <v>20</v>
      </c>
      <c r="BX36" s="277">
        <f t="shared" si="27"/>
        <v>20</v>
      </c>
      <c r="BY36" s="277">
        <f t="shared" si="27"/>
        <v>20</v>
      </c>
      <c r="BZ36" s="277">
        <f t="shared" si="27"/>
        <v>75</v>
      </c>
      <c r="CA36" s="277">
        <f t="shared" si="27"/>
        <v>75</v>
      </c>
      <c r="CB36" s="277">
        <f t="shared" si="27"/>
        <v>75</v>
      </c>
      <c r="CC36" s="277">
        <f>SUM(CC37:CC39)</f>
        <v>50</v>
      </c>
      <c r="CD36" s="277">
        <f>SUM(CD37:CD39)</f>
        <v>50</v>
      </c>
      <c r="CE36" s="277">
        <f>SUM(CE37:CE39)</f>
        <v>50</v>
      </c>
      <c r="CF36" s="277">
        <f t="shared" si="27"/>
        <v>250</v>
      </c>
      <c r="CG36" s="277">
        <f t="shared" si="27"/>
        <v>250</v>
      </c>
      <c r="CH36" s="277">
        <f t="shared" si="27"/>
        <v>250</v>
      </c>
      <c r="CI36" s="277">
        <f t="shared" si="27"/>
        <v>0</v>
      </c>
      <c r="CJ36" s="277">
        <f t="shared" si="27"/>
        <v>0</v>
      </c>
      <c r="CK36" s="277">
        <f t="shared" si="27"/>
        <v>0</v>
      </c>
      <c r="CL36" s="277">
        <f t="shared" si="27"/>
        <v>2245</v>
      </c>
      <c r="CM36" s="277">
        <f t="shared" si="27"/>
        <v>0</v>
      </c>
      <c r="CN36" s="277">
        <f t="shared" si="27"/>
        <v>0</v>
      </c>
      <c r="CO36" s="368">
        <f>SUM(CO37:CO39)</f>
        <v>600</v>
      </c>
      <c r="CP36" s="368">
        <f>SUM(CP37:CP39)</f>
        <v>600</v>
      </c>
      <c r="CQ36" s="368">
        <f>SUM(CQ37:CQ39)</f>
        <v>600</v>
      </c>
      <c r="CR36" s="277">
        <f t="shared" si="27"/>
        <v>250</v>
      </c>
      <c r="CS36" s="277">
        <f t="shared" si="27"/>
        <v>250</v>
      </c>
      <c r="CT36" s="277">
        <f t="shared" si="27"/>
        <v>250</v>
      </c>
      <c r="CU36" s="277">
        <f t="shared" si="27"/>
        <v>121</v>
      </c>
      <c r="CV36" s="277">
        <f t="shared" si="27"/>
        <v>121</v>
      </c>
      <c r="CW36" s="277">
        <f t="shared" si="27"/>
        <v>121</v>
      </c>
      <c r="CX36" s="277">
        <f t="shared" si="27"/>
        <v>250</v>
      </c>
      <c r="CY36" s="277">
        <f t="shared" si="27"/>
        <v>250</v>
      </c>
      <c r="CZ36" s="277">
        <f t="shared" si="27"/>
        <v>250</v>
      </c>
      <c r="DA36" s="277">
        <f t="shared" si="27"/>
        <v>50</v>
      </c>
      <c r="DB36" s="277">
        <f t="shared" si="27"/>
        <v>50</v>
      </c>
      <c r="DC36" s="277">
        <f t="shared" si="27"/>
        <v>50</v>
      </c>
      <c r="DD36" s="277">
        <f t="shared" si="27"/>
        <v>0</v>
      </c>
      <c r="DE36" s="277">
        <f t="shared" si="27"/>
        <v>0</v>
      </c>
      <c r="DF36" s="277">
        <f t="shared" si="27"/>
        <v>0</v>
      </c>
      <c r="DG36" s="277">
        <f t="shared" si="27"/>
        <v>0</v>
      </c>
      <c r="DH36" s="277">
        <f t="shared" si="27"/>
        <v>0</v>
      </c>
      <c r="DI36" s="277">
        <f t="shared" si="27"/>
        <v>0</v>
      </c>
      <c r="DJ36" s="277">
        <f t="shared" si="27"/>
        <v>500</v>
      </c>
      <c r="DK36" s="277">
        <f t="shared" si="27"/>
        <v>500</v>
      </c>
      <c r="DL36" s="277">
        <f t="shared" si="27"/>
        <v>500</v>
      </c>
      <c r="DM36" s="277">
        <f t="shared" si="27"/>
        <v>150</v>
      </c>
      <c r="DN36" s="277">
        <f t="shared" si="27"/>
        <v>150</v>
      </c>
      <c r="DO36" s="277">
        <f t="shared" si="27"/>
        <v>150</v>
      </c>
      <c r="DP36" s="277">
        <f t="shared" si="27"/>
        <v>0</v>
      </c>
      <c r="DQ36" s="277">
        <f t="shared" si="27"/>
        <v>0</v>
      </c>
      <c r="DR36" s="277">
        <f t="shared" si="27"/>
        <v>0</v>
      </c>
      <c r="DS36" s="277">
        <f aca="true" t="shared" si="28" ref="DS36:GD36">SUM(DS37:DS39)</f>
        <v>1000</v>
      </c>
      <c r="DT36" s="277">
        <f t="shared" si="28"/>
        <v>1000</v>
      </c>
      <c r="DU36" s="277">
        <f t="shared" si="28"/>
        <v>1000</v>
      </c>
      <c r="DV36" s="277">
        <f t="shared" si="28"/>
        <v>7173</v>
      </c>
      <c r="DW36" s="277">
        <f t="shared" si="28"/>
        <v>7496</v>
      </c>
      <c r="DX36" s="277">
        <f t="shared" si="28"/>
        <v>10130</v>
      </c>
      <c r="DY36" s="277">
        <f t="shared" si="28"/>
        <v>0</v>
      </c>
      <c r="DZ36" s="277">
        <f t="shared" si="28"/>
        <v>0</v>
      </c>
      <c r="EA36" s="277">
        <f t="shared" si="28"/>
        <v>0</v>
      </c>
      <c r="EB36" s="277">
        <f t="shared" si="28"/>
        <v>0</v>
      </c>
      <c r="EC36" s="277">
        <f t="shared" si="28"/>
        <v>0</v>
      </c>
      <c r="ED36" s="277">
        <f t="shared" si="28"/>
        <v>0</v>
      </c>
      <c r="EE36" s="277">
        <f t="shared" si="28"/>
        <v>311</v>
      </c>
      <c r="EF36" s="277">
        <f t="shared" si="28"/>
        <v>338</v>
      </c>
      <c r="EG36" s="277">
        <f t="shared" si="28"/>
        <v>1000</v>
      </c>
      <c r="EH36" s="277">
        <f t="shared" si="28"/>
        <v>102</v>
      </c>
      <c r="EI36" s="277">
        <f t="shared" si="28"/>
        <v>102</v>
      </c>
      <c r="EJ36" s="277">
        <f t="shared" si="28"/>
        <v>102</v>
      </c>
      <c r="EK36" s="277">
        <f t="shared" si="28"/>
        <v>155</v>
      </c>
      <c r="EL36" s="277">
        <f t="shared" si="28"/>
        <v>155</v>
      </c>
      <c r="EM36" s="277">
        <f t="shared" si="28"/>
        <v>155</v>
      </c>
      <c r="EN36" s="277">
        <f t="shared" si="28"/>
        <v>0</v>
      </c>
      <c r="EO36" s="277">
        <f t="shared" si="28"/>
        <v>0</v>
      </c>
      <c r="EP36" s="277">
        <f t="shared" si="28"/>
        <v>0</v>
      </c>
      <c r="EQ36" s="277">
        <f t="shared" si="28"/>
        <v>319</v>
      </c>
      <c r="ER36" s="277">
        <f t="shared" si="28"/>
        <v>260</v>
      </c>
      <c r="ES36" s="277">
        <f t="shared" si="28"/>
        <v>260</v>
      </c>
      <c r="ET36" s="277">
        <f t="shared" si="28"/>
        <v>136</v>
      </c>
      <c r="EU36" s="277">
        <f t="shared" si="28"/>
        <v>136</v>
      </c>
      <c r="EV36" s="277">
        <f t="shared" si="28"/>
        <v>136</v>
      </c>
      <c r="EW36" s="277">
        <f t="shared" si="28"/>
        <v>606</v>
      </c>
      <c r="EX36" s="277">
        <f t="shared" si="28"/>
        <v>606</v>
      </c>
      <c r="EY36" s="277">
        <f t="shared" si="28"/>
        <v>606</v>
      </c>
      <c r="EZ36" s="277">
        <f t="shared" si="28"/>
        <v>181</v>
      </c>
      <c r="FA36" s="277">
        <f t="shared" si="28"/>
        <v>181</v>
      </c>
      <c r="FB36" s="277">
        <f t="shared" si="28"/>
        <v>181</v>
      </c>
      <c r="FC36" s="277">
        <f t="shared" si="28"/>
        <v>500</v>
      </c>
      <c r="FD36" s="277">
        <f t="shared" si="28"/>
        <v>500</v>
      </c>
      <c r="FE36" s="277">
        <f t="shared" si="28"/>
        <v>500</v>
      </c>
      <c r="FF36" s="277">
        <f t="shared" si="28"/>
        <v>3000</v>
      </c>
      <c r="FG36" s="277">
        <f t="shared" si="28"/>
        <v>2200</v>
      </c>
      <c r="FH36" s="277">
        <f t="shared" si="28"/>
        <v>0</v>
      </c>
      <c r="FI36" s="277">
        <f t="shared" si="28"/>
        <v>270</v>
      </c>
      <c r="FJ36" s="277">
        <f t="shared" si="28"/>
        <v>270</v>
      </c>
      <c r="FK36" s="277">
        <f t="shared" si="28"/>
        <v>270</v>
      </c>
      <c r="FL36" s="277">
        <f t="shared" si="28"/>
        <v>0</v>
      </c>
      <c r="FM36" s="277">
        <f t="shared" si="28"/>
        <v>0</v>
      </c>
      <c r="FN36" s="277">
        <f t="shared" si="28"/>
        <v>0</v>
      </c>
      <c r="FO36" s="277">
        <f t="shared" si="28"/>
        <v>0</v>
      </c>
      <c r="FP36" s="277">
        <f t="shared" si="28"/>
        <v>0</v>
      </c>
      <c r="FQ36" s="277">
        <f t="shared" si="28"/>
        <v>0</v>
      </c>
      <c r="FR36" s="277">
        <f t="shared" si="28"/>
        <v>0</v>
      </c>
      <c r="FS36" s="277">
        <f t="shared" si="28"/>
        <v>0</v>
      </c>
      <c r="FT36" s="277">
        <f t="shared" si="28"/>
        <v>0</v>
      </c>
      <c r="FU36" s="277">
        <f t="shared" si="28"/>
        <v>0</v>
      </c>
      <c r="FV36" s="277">
        <f t="shared" si="28"/>
        <v>0</v>
      </c>
      <c r="FW36" s="277">
        <f t="shared" si="28"/>
        <v>0</v>
      </c>
      <c r="FX36" s="277">
        <f t="shared" si="28"/>
        <v>0</v>
      </c>
      <c r="FY36" s="277">
        <f t="shared" si="28"/>
        <v>0</v>
      </c>
      <c r="FZ36" s="277">
        <f t="shared" si="28"/>
        <v>0</v>
      </c>
      <c r="GA36" s="277">
        <f t="shared" si="28"/>
        <v>0</v>
      </c>
      <c r="GB36" s="277">
        <f t="shared" si="28"/>
        <v>0</v>
      </c>
      <c r="GC36" s="277">
        <f t="shared" si="28"/>
        <v>0</v>
      </c>
      <c r="GD36" s="277">
        <f t="shared" si="28"/>
        <v>0</v>
      </c>
      <c r="GE36" s="277">
        <f aca="true" t="shared" si="29" ref="GE36:GX36">SUM(GE37:GE39)</f>
        <v>0</v>
      </c>
      <c r="GF36" s="277">
        <f t="shared" si="29"/>
        <v>0</v>
      </c>
      <c r="GG36" s="277">
        <f t="shared" si="29"/>
        <v>0</v>
      </c>
      <c r="GH36" s="277">
        <f t="shared" si="29"/>
        <v>0</v>
      </c>
      <c r="GI36" s="277">
        <f t="shared" si="29"/>
        <v>0</v>
      </c>
      <c r="GJ36" s="277">
        <f t="shared" si="29"/>
        <v>0</v>
      </c>
      <c r="GK36" s="277">
        <f t="shared" si="29"/>
        <v>0</v>
      </c>
      <c r="GL36" s="277">
        <f t="shared" si="29"/>
        <v>0</v>
      </c>
      <c r="GM36" s="277">
        <f t="shared" si="29"/>
        <v>0</v>
      </c>
      <c r="GN36" s="277">
        <f t="shared" si="29"/>
        <v>0</v>
      </c>
      <c r="GO36" s="277">
        <f t="shared" si="29"/>
        <v>0</v>
      </c>
      <c r="GP36" s="277">
        <f t="shared" si="29"/>
        <v>0</v>
      </c>
      <c r="GQ36" s="277">
        <f t="shared" si="29"/>
        <v>0</v>
      </c>
      <c r="GR36" s="277">
        <f t="shared" si="29"/>
        <v>0</v>
      </c>
      <c r="GS36" s="277">
        <f t="shared" si="29"/>
        <v>0</v>
      </c>
      <c r="GT36" s="277">
        <f t="shared" si="29"/>
        <v>0</v>
      </c>
      <c r="GU36" s="277">
        <f t="shared" si="29"/>
        <v>0</v>
      </c>
      <c r="GV36" s="277">
        <f t="shared" si="29"/>
        <v>0</v>
      </c>
      <c r="GW36" s="277">
        <f t="shared" si="29"/>
        <v>0</v>
      </c>
      <c r="GX36" s="277">
        <f t="shared" si="29"/>
        <v>0</v>
      </c>
      <c r="GY36" s="259">
        <f t="shared" si="4"/>
        <v>59845.9</v>
      </c>
      <c r="GZ36" s="259">
        <f t="shared" si="5"/>
        <v>59703.7</v>
      </c>
      <c r="HA36" s="259">
        <f t="shared" si="6"/>
        <v>66306.7</v>
      </c>
      <c r="HB36" s="260"/>
      <c r="HC36" s="260"/>
      <c r="HD36" s="260"/>
      <c r="HE36" s="294"/>
      <c r="HF36" s="294"/>
      <c r="HG36" s="294"/>
      <c r="HH36" s="294"/>
      <c r="HI36" s="294"/>
      <c r="HJ36" s="294"/>
      <c r="HK36" s="294"/>
      <c r="HL36" s="294"/>
      <c r="HM36" s="294"/>
      <c r="HN36" s="294"/>
      <c r="HO36" s="294"/>
      <c r="HP36" s="294"/>
      <c r="HQ36" s="294"/>
      <c r="HR36" s="294"/>
      <c r="HS36" s="294"/>
      <c r="HT36" s="294"/>
      <c r="HU36" s="294"/>
    </row>
    <row r="37" spans="1:229" ht="36.75" customHeight="1">
      <c r="A37" s="261" t="s">
        <v>760</v>
      </c>
      <c r="B37" s="262" t="s">
        <v>761</v>
      </c>
      <c r="C37" s="263"/>
      <c r="D37" s="263"/>
      <c r="E37" s="263"/>
      <c r="F37" s="263">
        <v>35</v>
      </c>
      <c r="G37" s="263">
        <v>35</v>
      </c>
      <c r="H37" s="263">
        <v>35</v>
      </c>
      <c r="I37" s="263">
        <v>50</v>
      </c>
      <c r="J37" s="263">
        <v>50</v>
      </c>
      <c r="K37" s="263">
        <v>50</v>
      </c>
      <c r="L37" s="263"/>
      <c r="M37" s="263"/>
      <c r="N37" s="263"/>
      <c r="O37" s="263"/>
      <c r="P37" s="263"/>
      <c r="Q37" s="263"/>
      <c r="R37" s="263"/>
      <c r="S37" s="263"/>
      <c r="T37" s="263"/>
      <c r="U37" s="263">
        <f>378+5</f>
        <v>383</v>
      </c>
      <c r="V37" s="263">
        <f>220+5</f>
        <v>225</v>
      </c>
      <c r="W37" s="263">
        <f>500+5</f>
        <v>505</v>
      </c>
      <c r="X37" s="263">
        <v>4</v>
      </c>
      <c r="Y37" s="263">
        <v>21.7</v>
      </c>
      <c r="Z37" s="263">
        <v>28.7</v>
      </c>
      <c r="AA37" s="263"/>
      <c r="AB37" s="263"/>
      <c r="AC37" s="263"/>
      <c r="AD37" s="263"/>
      <c r="AE37" s="263"/>
      <c r="AF37" s="263"/>
      <c r="AG37" s="263"/>
      <c r="AH37" s="263"/>
      <c r="AI37" s="263"/>
      <c r="AJ37" s="263">
        <v>50</v>
      </c>
      <c r="AK37" s="263">
        <v>50</v>
      </c>
      <c r="AL37" s="263">
        <v>50</v>
      </c>
      <c r="AM37" s="263">
        <v>60</v>
      </c>
      <c r="AN37" s="263">
        <v>80</v>
      </c>
      <c r="AO37" s="263">
        <v>150</v>
      </c>
      <c r="AP37" s="263"/>
      <c r="AQ37" s="263"/>
      <c r="AR37" s="263"/>
      <c r="AS37" s="263"/>
      <c r="AT37" s="263"/>
      <c r="AU37" s="263"/>
      <c r="AV37" s="273">
        <v>200.8</v>
      </c>
      <c r="AW37" s="263"/>
      <c r="AX37" s="263"/>
      <c r="AY37" s="263">
        <v>7500</v>
      </c>
      <c r="AZ37" s="263">
        <v>10000</v>
      </c>
      <c r="BA37" s="263">
        <v>10000</v>
      </c>
      <c r="BB37" s="273">
        <v>192.7</v>
      </c>
      <c r="BC37" s="273"/>
      <c r="BD37" s="275"/>
      <c r="BE37" s="256">
        <v>6000</v>
      </c>
      <c r="BF37" s="256">
        <v>5500</v>
      </c>
      <c r="BG37" s="256">
        <v>8500</v>
      </c>
      <c r="BH37" s="272">
        <v>400</v>
      </c>
      <c r="BI37" s="272">
        <v>450</v>
      </c>
      <c r="BJ37" s="272">
        <v>1000</v>
      </c>
      <c r="BK37" s="272">
        <v>2000</v>
      </c>
      <c r="BL37" s="272">
        <v>2000</v>
      </c>
      <c r="BM37" s="272">
        <v>2000</v>
      </c>
      <c r="BN37" s="263"/>
      <c r="BO37" s="263"/>
      <c r="BP37" s="263"/>
      <c r="BQ37" s="272">
        <v>70</v>
      </c>
      <c r="BR37" s="272">
        <v>100</v>
      </c>
      <c r="BS37" s="272">
        <v>200</v>
      </c>
      <c r="BT37" s="263">
        <v>100</v>
      </c>
      <c r="BU37" s="263">
        <v>100</v>
      </c>
      <c r="BV37" s="263">
        <v>100</v>
      </c>
      <c r="BW37" s="263">
        <v>10</v>
      </c>
      <c r="BX37" s="263">
        <v>10</v>
      </c>
      <c r="BY37" s="263">
        <v>10</v>
      </c>
      <c r="BZ37" s="263">
        <v>50</v>
      </c>
      <c r="CA37" s="263">
        <v>50</v>
      </c>
      <c r="CB37" s="263">
        <v>50</v>
      </c>
      <c r="CC37" s="263"/>
      <c r="CD37" s="263"/>
      <c r="CE37" s="263"/>
      <c r="CF37" s="265">
        <v>50</v>
      </c>
      <c r="CG37" s="265">
        <v>50</v>
      </c>
      <c r="CH37" s="265">
        <v>50</v>
      </c>
      <c r="CI37" s="263"/>
      <c r="CJ37" s="263"/>
      <c r="CK37" s="263"/>
      <c r="CL37" s="263"/>
      <c r="CM37" s="263"/>
      <c r="CN37" s="266"/>
      <c r="CO37" s="365">
        <v>500</v>
      </c>
      <c r="CP37" s="365">
        <v>500</v>
      </c>
      <c r="CQ37" s="365">
        <v>500</v>
      </c>
      <c r="CR37" s="263">
        <v>100</v>
      </c>
      <c r="CS37" s="263">
        <v>100</v>
      </c>
      <c r="CT37" s="263">
        <v>100</v>
      </c>
      <c r="CU37" s="263">
        <v>121</v>
      </c>
      <c r="CV37" s="263">
        <v>121</v>
      </c>
      <c r="CW37" s="263">
        <v>121</v>
      </c>
      <c r="CX37" s="263">
        <v>100</v>
      </c>
      <c r="CY37" s="263">
        <v>100</v>
      </c>
      <c r="CZ37" s="263">
        <v>100</v>
      </c>
      <c r="DA37" s="263"/>
      <c r="DB37" s="263"/>
      <c r="DC37" s="263"/>
      <c r="DD37" s="263"/>
      <c r="DE37" s="263"/>
      <c r="DF37" s="263"/>
      <c r="DG37" s="263"/>
      <c r="DH37" s="263"/>
      <c r="DI37" s="263"/>
      <c r="DJ37" s="263">
        <v>500</v>
      </c>
      <c r="DK37" s="263">
        <v>500</v>
      </c>
      <c r="DL37" s="263">
        <v>500</v>
      </c>
      <c r="DM37" s="263">
        <v>50</v>
      </c>
      <c r="DN37" s="263">
        <v>50</v>
      </c>
      <c r="DO37" s="263">
        <v>50</v>
      </c>
      <c r="DP37" s="263"/>
      <c r="DQ37" s="263"/>
      <c r="DR37" s="263"/>
      <c r="DS37" s="263">
        <v>1000</v>
      </c>
      <c r="DT37" s="263">
        <v>1000</v>
      </c>
      <c r="DU37" s="263">
        <v>1000</v>
      </c>
      <c r="DV37" s="263">
        <v>1150</v>
      </c>
      <c r="DW37" s="263">
        <v>1220</v>
      </c>
      <c r="DX37" s="263">
        <v>3250</v>
      </c>
      <c r="DY37" s="263"/>
      <c r="DZ37" s="263"/>
      <c r="EA37" s="263"/>
      <c r="EB37" s="263"/>
      <c r="EC37" s="263"/>
      <c r="ED37" s="263"/>
      <c r="EE37" s="263"/>
      <c r="EF37" s="263"/>
      <c r="EG37" s="263">
        <v>500</v>
      </c>
      <c r="EH37" s="263">
        <v>42</v>
      </c>
      <c r="EI37" s="263">
        <v>42</v>
      </c>
      <c r="EJ37" s="263">
        <v>42</v>
      </c>
      <c r="EK37" s="263">
        <v>105</v>
      </c>
      <c r="EL37" s="263">
        <v>105</v>
      </c>
      <c r="EM37" s="263">
        <v>105</v>
      </c>
      <c r="EN37" s="263"/>
      <c r="EO37" s="263"/>
      <c r="EP37" s="263"/>
      <c r="EQ37" s="263">
        <v>120</v>
      </c>
      <c r="ER37" s="263">
        <v>60</v>
      </c>
      <c r="ES37" s="263">
        <v>60</v>
      </c>
      <c r="ET37" s="263">
        <v>4</v>
      </c>
      <c r="EU37" s="265">
        <v>4</v>
      </c>
      <c r="EV37" s="265">
        <v>4</v>
      </c>
      <c r="EW37" s="347">
        <v>340</v>
      </c>
      <c r="EX37" s="347">
        <v>340</v>
      </c>
      <c r="EY37" s="347">
        <v>340</v>
      </c>
      <c r="EZ37" s="263">
        <v>150</v>
      </c>
      <c r="FA37" s="263">
        <v>150</v>
      </c>
      <c r="FB37" s="263">
        <v>150</v>
      </c>
      <c r="FC37" s="300">
        <v>119</v>
      </c>
      <c r="FD37" s="300">
        <v>119</v>
      </c>
      <c r="FE37" s="300">
        <v>119</v>
      </c>
      <c r="FF37" s="263">
        <v>3000</v>
      </c>
      <c r="FG37" s="263">
        <v>2200</v>
      </c>
      <c r="FH37" s="263">
        <v>0</v>
      </c>
      <c r="FI37" s="265">
        <v>20</v>
      </c>
      <c r="FJ37" s="265">
        <v>20</v>
      </c>
      <c r="FK37" s="265">
        <v>20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58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8"/>
      <c r="GV37" s="263"/>
      <c r="GW37" s="263"/>
      <c r="GX37" s="263"/>
      <c r="GY37" s="259">
        <f t="shared" si="4"/>
        <v>24576.5</v>
      </c>
      <c r="GZ37" s="259">
        <f t="shared" si="5"/>
        <v>25352.7</v>
      </c>
      <c r="HA37" s="259">
        <f t="shared" si="6"/>
        <v>29689.7</v>
      </c>
      <c r="HB37" s="260"/>
      <c r="HC37" s="260"/>
      <c r="HD37" s="260"/>
      <c r="HE37" s="294"/>
      <c r="HF37" s="294"/>
      <c r="HG37" s="294"/>
      <c r="HH37" s="294"/>
      <c r="HI37" s="294"/>
      <c r="HJ37" s="294"/>
      <c r="HK37" s="294"/>
      <c r="HL37" s="294"/>
      <c r="HM37" s="294"/>
      <c r="HN37" s="294"/>
      <c r="HO37" s="294"/>
      <c r="HP37" s="294"/>
      <c r="HQ37" s="294"/>
      <c r="HR37" s="294"/>
      <c r="HS37" s="294"/>
      <c r="HT37" s="294"/>
      <c r="HU37" s="294"/>
    </row>
    <row r="38" spans="1:229" ht="36.75" customHeight="1">
      <c r="A38" s="261" t="s">
        <v>762</v>
      </c>
      <c r="B38" s="262" t="s">
        <v>763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56"/>
      <c r="BF38" s="256"/>
      <c r="BG38" s="256"/>
      <c r="BH38" s="272"/>
      <c r="BI38" s="272"/>
      <c r="BJ38" s="272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6"/>
      <c r="CO38" s="365"/>
      <c r="CP38" s="365"/>
      <c r="CQ38" s="365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347"/>
      <c r="EX38" s="347"/>
      <c r="EY38" s="347"/>
      <c r="EZ38" s="263"/>
      <c r="FA38" s="263"/>
      <c r="FB38" s="263"/>
      <c r="FC38" s="300"/>
      <c r="FD38" s="300"/>
      <c r="FE38" s="300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58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8"/>
      <c r="GV38" s="263"/>
      <c r="GW38" s="263"/>
      <c r="GX38" s="263"/>
      <c r="GY38" s="259">
        <f t="shared" si="4"/>
        <v>0</v>
      </c>
      <c r="GZ38" s="259">
        <f t="shared" si="5"/>
        <v>0</v>
      </c>
      <c r="HA38" s="259">
        <f t="shared" si="6"/>
        <v>0</v>
      </c>
      <c r="HB38" s="260"/>
      <c r="HC38" s="260"/>
      <c r="HD38" s="260"/>
      <c r="HE38" s="294"/>
      <c r="HF38" s="294"/>
      <c r="HG38" s="294"/>
      <c r="HH38" s="294"/>
      <c r="HI38" s="294"/>
      <c r="HJ38" s="294"/>
      <c r="HK38" s="294"/>
      <c r="HL38" s="294"/>
      <c r="HM38" s="294"/>
      <c r="HN38" s="294"/>
      <c r="HO38" s="294"/>
      <c r="HP38" s="294"/>
      <c r="HQ38" s="294"/>
      <c r="HR38" s="294"/>
      <c r="HS38" s="294"/>
      <c r="HT38" s="294"/>
      <c r="HU38" s="294"/>
    </row>
    <row r="39" spans="1:229" ht="36.75" customHeight="1">
      <c r="A39" s="261" t="s">
        <v>764</v>
      </c>
      <c r="B39" s="262" t="s">
        <v>765</v>
      </c>
      <c r="C39" s="263"/>
      <c r="D39" s="263"/>
      <c r="E39" s="263"/>
      <c r="F39" s="263">
        <v>100</v>
      </c>
      <c r="G39" s="263">
        <v>100</v>
      </c>
      <c r="H39" s="263">
        <v>100</v>
      </c>
      <c r="I39" s="263">
        <v>100</v>
      </c>
      <c r="J39" s="263">
        <v>100</v>
      </c>
      <c r="K39" s="263">
        <v>100</v>
      </c>
      <c r="L39" s="263"/>
      <c r="M39" s="263"/>
      <c r="N39" s="263"/>
      <c r="O39" s="263"/>
      <c r="P39" s="263"/>
      <c r="Q39" s="263"/>
      <c r="R39" s="263"/>
      <c r="S39" s="263"/>
      <c r="T39" s="263"/>
      <c r="U39" s="263">
        <v>1600</v>
      </c>
      <c r="V39" s="263">
        <v>1600</v>
      </c>
      <c r="W39" s="263">
        <v>1600</v>
      </c>
      <c r="X39" s="263">
        <v>36.4</v>
      </c>
      <c r="Y39" s="263">
        <v>32</v>
      </c>
      <c r="Z39" s="263">
        <v>32</v>
      </c>
      <c r="AA39" s="263"/>
      <c r="AB39" s="263"/>
      <c r="AC39" s="263"/>
      <c r="AD39" s="263"/>
      <c r="AE39" s="263"/>
      <c r="AF39" s="263"/>
      <c r="AG39" s="263"/>
      <c r="AH39" s="263"/>
      <c r="AI39" s="263"/>
      <c r="AJ39" s="263">
        <v>50</v>
      </c>
      <c r="AK39" s="263">
        <v>50</v>
      </c>
      <c r="AL39" s="263">
        <v>50</v>
      </c>
      <c r="AM39" s="263">
        <v>350</v>
      </c>
      <c r="AN39" s="263">
        <v>400</v>
      </c>
      <c r="AO39" s="263">
        <v>400</v>
      </c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56">
        <v>4500</v>
      </c>
      <c r="BF39" s="256">
        <v>5000</v>
      </c>
      <c r="BG39" s="256">
        <v>5500</v>
      </c>
      <c r="BH39" s="272">
        <v>2500</v>
      </c>
      <c r="BI39" s="272">
        <v>3000</v>
      </c>
      <c r="BJ39" s="272">
        <v>4000</v>
      </c>
      <c r="BK39" s="272">
        <v>15000</v>
      </c>
      <c r="BL39" s="272">
        <v>15000</v>
      </c>
      <c r="BM39" s="272">
        <v>15000</v>
      </c>
      <c r="BN39" s="263"/>
      <c r="BO39" s="263"/>
      <c r="BP39" s="263"/>
      <c r="BQ39" s="263">
        <v>150</v>
      </c>
      <c r="BR39" s="263">
        <v>150</v>
      </c>
      <c r="BS39" s="263">
        <v>150</v>
      </c>
      <c r="BT39" s="263">
        <v>100</v>
      </c>
      <c r="BU39" s="263">
        <v>100</v>
      </c>
      <c r="BV39" s="263">
        <v>100</v>
      </c>
      <c r="BW39" s="263">
        <v>10</v>
      </c>
      <c r="BX39" s="263">
        <v>10</v>
      </c>
      <c r="BY39" s="263">
        <v>10</v>
      </c>
      <c r="BZ39" s="263">
        <v>25</v>
      </c>
      <c r="CA39" s="263">
        <v>25</v>
      </c>
      <c r="CB39" s="263">
        <v>25</v>
      </c>
      <c r="CC39" s="263">
        <v>50</v>
      </c>
      <c r="CD39" s="263">
        <v>50</v>
      </c>
      <c r="CE39" s="263">
        <v>50</v>
      </c>
      <c r="CF39" s="263">
        <v>200</v>
      </c>
      <c r="CG39" s="263">
        <v>200</v>
      </c>
      <c r="CH39" s="263">
        <v>200</v>
      </c>
      <c r="CI39" s="263"/>
      <c r="CJ39" s="263"/>
      <c r="CK39" s="263"/>
      <c r="CL39" s="263">
        <v>2245</v>
      </c>
      <c r="CM39" s="263"/>
      <c r="CN39" s="266"/>
      <c r="CO39" s="365">
        <v>100</v>
      </c>
      <c r="CP39" s="365">
        <v>100</v>
      </c>
      <c r="CQ39" s="365">
        <v>100</v>
      </c>
      <c r="CR39" s="263">
        <v>150</v>
      </c>
      <c r="CS39" s="263">
        <v>150</v>
      </c>
      <c r="CT39" s="263">
        <v>150</v>
      </c>
      <c r="CU39" s="263"/>
      <c r="CV39" s="263"/>
      <c r="CW39" s="263"/>
      <c r="CX39" s="263">
        <v>150</v>
      </c>
      <c r="CY39" s="263">
        <v>150</v>
      </c>
      <c r="CZ39" s="263">
        <v>150</v>
      </c>
      <c r="DA39" s="263">
        <v>50</v>
      </c>
      <c r="DB39" s="263">
        <v>50</v>
      </c>
      <c r="DC39" s="263">
        <v>50</v>
      </c>
      <c r="DD39" s="263"/>
      <c r="DE39" s="263"/>
      <c r="DF39" s="263"/>
      <c r="DG39" s="263"/>
      <c r="DH39" s="263"/>
      <c r="DI39" s="263"/>
      <c r="DJ39" s="263"/>
      <c r="DK39" s="263"/>
      <c r="DL39" s="263"/>
      <c r="DM39" s="263">
        <v>100</v>
      </c>
      <c r="DN39" s="263">
        <v>100</v>
      </c>
      <c r="DO39" s="263">
        <v>100</v>
      </c>
      <c r="DP39" s="263"/>
      <c r="DQ39" s="263"/>
      <c r="DR39" s="263"/>
      <c r="DS39" s="263"/>
      <c r="DT39" s="263"/>
      <c r="DU39" s="263"/>
      <c r="DV39" s="263">
        <v>6023</v>
      </c>
      <c r="DW39" s="263">
        <v>6276</v>
      </c>
      <c r="DX39" s="263">
        <v>6880</v>
      </c>
      <c r="DY39" s="263"/>
      <c r="DZ39" s="263"/>
      <c r="EA39" s="263"/>
      <c r="EB39" s="263"/>
      <c r="EC39" s="263"/>
      <c r="ED39" s="263"/>
      <c r="EE39" s="263">
        <v>311</v>
      </c>
      <c r="EF39" s="263">
        <v>338</v>
      </c>
      <c r="EG39" s="263">
        <v>500</v>
      </c>
      <c r="EH39" s="263">
        <v>60</v>
      </c>
      <c r="EI39" s="263">
        <v>60</v>
      </c>
      <c r="EJ39" s="263">
        <v>60</v>
      </c>
      <c r="EK39" s="263">
        <v>50</v>
      </c>
      <c r="EL39" s="263">
        <v>50</v>
      </c>
      <c r="EM39" s="263">
        <v>50</v>
      </c>
      <c r="EN39" s="263"/>
      <c r="EO39" s="263"/>
      <c r="EP39" s="263"/>
      <c r="EQ39" s="263">
        <v>199</v>
      </c>
      <c r="ER39" s="272">
        <v>200</v>
      </c>
      <c r="ES39" s="272">
        <v>200</v>
      </c>
      <c r="ET39" s="263">
        <v>132</v>
      </c>
      <c r="EU39" s="263">
        <v>132</v>
      </c>
      <c r="EV39" s="263">
        <v>132</v>
      </c>
      <c r="EW39" s="347">
        <v>266</v>
      </c>
      <c r="EX39" s="347">
        <v>266</v>
      </c>
      <c r="EY39" s="347">
        <v>266</v>
      </c>
      <c r="EZ39" s="263">
        <v>31</v>
      </c>
      <c r="FA39" s="263">
        <v>31</v>
      </c>
      <c r="FB39" s="263">
        <v>31</v>
      </c>
      <c r="FC39" s="300">
        <v>381</v>
      </c>
      <c r="FD39" s="300">
        <v>381</v>
      </c>
      <c r="FE39" s="300">
        <v>381</v>
      </c>
      <c r="FF39" s="263"/>
      <c r="FG39" s="263"/>
      <c r="FH39" s="263"/>
      <c r="FI39" s="263">
        <v>250</v>
      </c>
      <c r="FJ39" s="263">
        <v>250</v>
      </c>
      <c r="FK39" s="263">
        <v>250</v>
      </c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58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8"/>
      <c r="GV39" s="263"/>
      <c r="GW39" s="263"/>
      <c r="GX39" s="263"/>
      <c r="GY39" s="259">
        <f t="shared" si="4"/>
        <v>35269.4</v>
      </c>
      <c r="GZ39" s="259">
        <f t="shared" si="5"/>
        <v>34351</v>
      </c>
      <c r="HA39" s="259">
        <f t="shared" si="6"/>
        <v>36617</v>
      </c>
      <c r="HB39" s="260"/>
      <c r="HC39" s="260"/>
      <c r="HD39" s="260"/>
      <c r="HE39" s="294"/>
      <c r="HF39" s="294"/>
      <c r="HG39" s="294"/>
      <c r="HH39" s="294"/>
      <c r="HI39" s="294"/>
      <c r="HJ39" s="294"/>
      <c r="HK39" s="294"/>
      <c r="HL39" s="294"/>
      <c r="HM39" s="294"/>
      <c r="HN39" s="294"/>
      <c r="HO39" s="294"/>
      <c r="HP39" s="294"/>
      <c r="HQ39" s="294"/>
      <c r="HR39" s="294"/>
      <c r="HS39" s="294"/>
      <c r="HT39" s="294"/>
      <c r="HU39" s="294"/>
    </row>
    <row r="40" spans="1:229" ht="36.75" customHeight="1" hidden="1">
      <c r="A40" s="255" t="s">
        <v>766</v>
      </c>
      <c r="B40" s="278" t="s">
        <v>767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66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279"/>
      <c r="EX40" s="279"/>
      <c r="EY40" s="279"/>
      <c r="EZ40" s="279"/>
      <c r="FA40" s="279"/>
      <c r="FB40" s="279"/>
      <c r="FC40" s="301"/>
      <c r="FD40" s="301"/>
      <c r="FE40" s="301"/>
      <c r="FF40" s="279"/>
      <c r="FG40" s="279"/>
      <c r="FH40" s="279"/>
      <c r="FI40" s="279"/>
      <c r="FJ40" s="279"/>
      <c r="FK40" s="279"/>
      <c r="FL40" s="279"/>
      <c r="FM40" s="279"/>
      <c r="FN40" s="279"/>
      <c r="FO40" s="279"/>
      <c r="FP40" s="279"/>
      <c r="FQ40" s="279"/>
      <c r="FR40" s="279"/>
      <c r="FS40" s="279"/>
      <c r="FT40" s="279"/>
      <c r="FU40" s="279"/>
      <c r="FV40" s="279"/>
      <c r="FW40" s="279"/>
      <c r="FX40" s="279"/>
      <c r="FY40" s="279"/>
      <c r="FZ40" s="279"/>
      <c r="GA40" s="279"/>
      <c r="GB40" s="279"/>
      <c r="GC40" s="279"/>
      <c r="GD40" s="279"/>
      <c r="GE40" s="279"/>
      <c r="GF40" s="279"/>
      <c r="GG40" s="279"/>
      <c r="GH40" s="279"/>
      <c r="GI40" s="258"/>
      <c r="GJ40" s="279"/>
      <c r="GK40" s="279"/>
      <c r="GL40" s="279"/>
      <c r="GM40" s="279"/>
      <c r="GN40" s="279"/>
      <c r="GO40" s="256"/>
      <c r="GP40" s="279"/>
      <c r="GQ40" s="279"/>
      <c r="GR40" s="279"/>
      <c r="GS40" s="279"/>
      <c r="GT40" s="279"/>
      <c r="GU40" s="268"/>
      <c r="GV40" s="279"/>
      <c r="GW40" s="279"/>
      <c r="GX40" s="279"/>
      <c r="GY40" s="259">
        <f t="shared" si="4"/>
        <v>0</v>
      </c>
      <c r="GZ40" s="259">
        <f t="shared" si="5"/>
        <v>0</v>
      </c>
      <c r="HA40" s="259">
        <f t="shared" si="6"/>
        <v>0</v>
      </c>
      <c r="HB40" s="260"/>
      <c r="HC40" s="260"/>
      <c r="HD40" s="260"/>
      <c r="HE40" s="294"/>
      <c r="HF40" s="294"/>
      <c r="HG40" s="294"/>
      <c r="HH40" s="294"/>
      <c r="HI40" s="294"/>
      <c r="HJ40" s="294"/>
      <c r="HK40" s="294"/>
      <c r="HL40" s="294"/>
      <c r="HM40" s="294"/>
      <c r="HN40" s="294"/>
      <c r="HO40" s="294"/>
      <c r="HP40" s="294"/>
      <c r="HQ40" s="294"/>
      <c r="HR40" s="294"/>
      <c r="HS40" s="294"/>
      <c r="HT40" s="294"/>
      <c r="HU40" s="294"/>
    </row>
    <row r="41" spans="1:229" ht="36.75" customHeight="1" hidden="1">
      <c r="A41" s="255" t="s">
        <v>768</v>
      </c>
      <c r="B41" s="278" t="s">
        <v>769</v>
      </c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66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301"/>
      <c r="FD41" s="301"/>
      <c r="FE41" s="301"/>
      <c r="FF41" s="279"/>
      <c r="FG41" s="279"/>
      <c r="FH41" s="279"/>
      <c r="FI41" s="279"/>
      <c r="FJ41" s="279"/>
      <c r="FK41" s="279"/>
      <c r="FL41" s="279"/>
      <c r="FM41" s="279"/>
      <c r="FN41" s="279"/>
      <c r="FO41" s="279"/>
      <c r="FP41" s="279"/>
      <c r="FQ41" s="279"/>
      <c r="FR41" s="279"/>
      <c r="FS41" s="279"/>
      <c r="FT41" s="279"/>
      <c r="FU41" s="279"/>
      <c r="FV41" s="279"/>
      <c r="FW41" s="279"/>
      <c r="FX41" s="279"/>
      <c r="FY41" s="279"/>
      <c r="FZ41" s="279"/>
      <c r="GA41" s="279"/>
      <c r="GB41" s="279"/>
      <c r="GC41" s="279"/>
      <c r="GD41" s="279"/>
      <c r="GE41" s="279"/>
      <c r="GF41" s="279"/>
      <c r="GG41" s="279"/>
      <c r="GH41" s="279"/>
      <c r="GI41" s="258"/>
      <c r="GJ41" s="279"/>
      <c r="GK41" s="279"/>
      <c r="GL41" s="279"/>
      <c r="GM41" s="279"/>
      <c r="GN41" s="279"/>
      <c r="GO41" s="256"/>
      <c r="GP41" s="279"/>
      <c r="GQ41" s="279"/>
      <c r="GR41" s="279"/>
      <c r="GS41" s="279"/>
      <c r="GT41" s="279"/>
      <c r="GU41" s="268"/>
      <c r="GV41" s="279"/>
      <c r="GW41" s="279"/>
      <c r="GX41" s="279"/>
      <c r="GY41" s="259">
        <f t="shared" si="4"/>
        <v>0</v>
      </c>
      <c r="GZ41" s="259">
        <f t="shared" si="5"/>
        <v>0</v>
      </c>
      <c r="HA41" s="259">
        <f t="shared" si="6"/>
        <v>0</v>
      </c>
      <c r="HB41" s="260"/>
      <c r="HC41" s="260"/>
      <c r="HD41" s="260"/>
      <c r="HE41" s="294"/>
      <c r="HF41" s="294"/>
      <c r="HG41" s="294"/>
      <c r="HH41" s="294"/>
      <c r="HI41" s="294"/>
      <c r="HJ41" s="294"/>
      <c r="HK41" s="294"/>
      <c r="HL41" s="294"/>
      <c r="HM41" s="294"/>
      <c r="HN41" s="294"/>
      <c r="HO41" s="294"/>
      <c r="HP41" s="294"/>
      <c r="HQ41" s="294"/>
      <c r="HR41" s="294"/>
      <c r="HS41" s="294"/>
      <c r="HT41" s="294"/>
      <c r="HU41" s="294"/>
    </row>
    <row r="42" spans="1:229" ht="36.75" customHeight="1" hidden="1">
      <c r="A42" s="261" t="s">
        <v>770</v>
      </c>
      <c r="B42" s="280" t="s">
        <v>771</v>
      </c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66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1"/>
      <c r="DY42" s="281"/>
      <c r="DZ42" s="281"/>
      <c r="EA42" s="281"/>
      <c r="EB42" s="281"/>
      <c r="EC42" s="281"/>
      <c r="ED42" s="281"/>
      <c r="EE42" s="281"/>
      <c r="EF42" s="281"/>
      <c r="EG42" s="281"/>
      <c r="EH42" s="281"/>
      <c r="EI42" s="281"/>
      <c r="EJ42" s="281"/>
      <c r="EK42" s="281"/>
      <c r="EL42" s="281"/>
      <c r="EM42" s="281"/>
      <c r="EN42" s="281"/>
      <c r="EO42" s="281"/>
      <c r="EP42" s="281"/>
      <c r="EQ42" s="281"/>
      <c r="ER42" s="281"/>
      <c r="ES42" s="281"/>
      <c r="ET42" s="281"/>
      <c r="EU42" s="281"/>
      <c r="EV42" s="281"/>
      <c r="EW42" s="281"/>
      <c r="EX42" s="281"/>
      <c r="EY42" s="281"/>
      <c r="EZ42" s="281"/>
      <c r="FA42" s="281"/>
      <c r="FB42" s="281"/>
      <c r="FC42" s="302"/>
      <c r="FD42" s="302"/>
      <c r="FE42" s="302"/>
      <c r="FF42" s="281"/>
      <c r="FG42" s="281"/>
      <c r="FH42" s="281"/>
      <c r="FI42" s="281"/>
      <c r="FJ42" s="281"/>
      <c r="FK42" s="281"/>
      <c r="FL42" s="281"/>
      <c r="FM42" s="281"/>
      <c r="FN42" s="281"/>
      <c r="FO42" s="281"/>
      <c r="FP42" s="281"/>
      <c r="FQ42" s="281"/>
      <c r="FR42" s="281"/>
      <c r="FS42" s="281"/>
      <c r="FT42" s="281"/>
      <c r="FU42" s="281"/>
      <c r="FV42" s="281"/>
      <c r="FW42" s="281"/>
      <c r="FX42" s="281"/>
      <c r="FY42" s="281"/>
      <c r="FZ42" s="281"/>
      <c r="GA42" s="281"/>
      <c r="GB42" s="281"/>
      <c r="GC42" s="281"/>
      <c r="GD42" s="281"/>
      <c r="GE42" s="281"/>
      <c r="GF42" s="281"/>
      <c r="GG42" s="281"/>
      <c r="GH42" s="281"/>
      <c r="GI42" s="258"/>
      <c r="GJ42" s="281"/>
      <c r="GK42" s="281"/>
      <c r="GL42" s="281"/>
      <c r="GM42" s="281"/>
      <c r="GN42" s="281"/>
      <c r="GO42" s="263"/>
      <c r="GP42" s="281"/>
      <c r="GQ42" s="281"/>
      <c r="GR42" s="281"/>
      <c r="GS42" s="281"/>
      <c r="GT42" s="281"/>
      <c r="GU42" s="268"/>
      <c r="GV42" s="281"/>
      <c r="GW42" s="281"/>
      <c r="GX42" s="281"/>
      <c r="GY42" s="259">
        <f t="shared" si="4"/>
        <v>0</v>
      </c>
      <c r="GZ42" s="259">
        <f t="shared" si="5"/>
        <v>0</v>
      </c>
      <c r="HA42" s="259">
        <f t="shared" si="6"/>
        <v>0</v>
      </c>
      <c r="HB42" s="260"/>
      <c r="HC42" s="260"/>
      <c r="HD42" s="260"/>
      <c r="HE42" s="294"/>
      <c r="HF42" s="294"/>
      <c r="HG42" s="294"/>
      <c r="HH42" s="294"/>
      <c r="HI42" s="294"/>
      <c r="HJ42" s="294"/>
      <c r="HK42" s="294"/>
      <c r="HL42" s="294"/>
      <c r="HM42" s="294"/>
      <c r="HN42" s="294"/>
      <c r="HO42" s="294"/>
      <c r="HP42" s="294"/>
      <c r="HQ42" s="294"/>
      <c r="HR42" s="294"/>
      <c r="HS42" s="294"/>
      <c r="HT42" s="294"/>
      <c r="HU42" s="294"/>
    </row>
    <row r="43" spans="1:229" ht="45.75" customHeight="1" hidden="1">
      <c r="A43" s="261" t="s">
        <v>772</v>
      </c>
      <c r="B43" s="280" t="s">
        <v>773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66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  <c r="DL43" s="281"/>
      <c r="DM43" s="281"/>
      <c r="DN43" s="281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1"/>
      <c r="EB43" s="281"/>
      <c r="EC43" s="281"/>
      <c r="ED43" s="281"/>
      <c r="EE43" s="281"/>
      <c r="EF43" s="281"/>
      <c r="EG43" s="281"/>
      <c r="EH43" s="281"/>
      <c r="EI43" s="281"/>
      <c r="EJ43" s="281"/>
      <c r="EK43" s="281"/>
      <c r="EL43" s="281"/>
      <c r="EM43" s="281"/>
      <c r="EN43" s="281"/>
      <c r="EO43" s="281"/>
      <c r="EP43" s="281"/>
      <c r="EQ43" s="281"/>
      <c r="ER43" s="281"/>
      <c r="ES43" s="281"/>
      <c r="ET43" s="281"/>
      <c r="EU43" s="281"/>
      <c r="EV43" s="281"/>
      <c r="EW43" s="281"/>
      <c r="EX43" s="281"/>
      <c r="EY43" s="281"/>
      <c r="EZ43" s="281"/>
      <c r="FA43" s="281"/>
      <c r="FB43" s="281"/>
      <c r="FC43" s="302"/>
      <c r="FD43" s="302"/>
      <c r="FE43" s="302"/>
      <c r="FF43" s="281"/>
      <c r="FG43" s="281"/>
      <c r="FH43" s="281"/>
      <c r="FI43" s="281"/>
      <c r="FJ43" s="281"/>
      <c r="FK43" s="281"/>
      <c r="FL43" s="281"/>
      <c r="FM43" s="281"/>
      <c r="FN43" s="281"/>
      <c r="FO43" s="281"/>
      <c r="FP43" s="281"/>
      <c r="FQ43" s="281"/>
      <c r="FR43" s="281"/>
      <c r="FS43" s="281"/>
      <c r="FT43" s="281"/>
      <c r="FU43" s="281"/>
      <c r="FV43" s="281"/>
      <c r="FW43" s="281"/>
      <c r="FX43" s="281"/>
      <c r="FY43" s="281"/>
      <c r="FZ43" s="281"/>
      <c r="GA43" s="281"/>
      <c r="GB43" s="281"/>
      <c r="GC43" s="281"/>
      <c r="GD43" s="281"/>
      <c r="GE43" s="281"/>
      <c r="GF43" s="281"/>
      <c r="GG43" s="281"/>
      <c r="GH43" s="281"/>
      <c r="GI43" s="258"/>
      <c r="GJ43" s="281"/>
      <c r="GK43" s="281"/>
      <c r="GL43" s="281"/>
      <c r="GM43" s="281"/>
      <c r="GN43" s="281"/>
      <c r="GO43" s="263"/>
      <c r="GP43" s="281"/>
      <c r="GQ43" s="281"/>
      <c r="GR43" s="281"/>
      <c r="GS43" s="281"/>
      <c r="GT43" s="281"/>
      <c r="GU43" s="268"/>
      <c r="GV43" s="281"/>
      <c r="GW43" s="281"/>
      <c r="GX43" s="281"/>
      <c r="GY43" s="259">
        <f t="shared" si="4"/>
        <v>0</v>
      </c>
      <c r="GZ43" s="259">
        <f t="shared" si="5"/>
        <v>0</v>
      </c>
      <c r="HA43" s="259">
        <f t="shared" si="6"/>
        <v>0</v>
      </c>
      <c r="HB43" s="260"/>
      <c r="HC43" s="260"/>
      <c r="HD43" s="260"/>
      <c r="HE43" s="294"/>
      <c r="HF43" s="294"/>
      <c r="HG43" s="294"/>
      <c r="HH43" s="294"/>
      <c r="HI43" s="294"/>
      <c r="HJ43" s="294"/>
      <c r="HK43" s="294"/>
      <c r="HL43" s="294"/>
      <c r="HM43" s="294"/>
      <c r="HN43" s="294"/>
      <c r="HO43" s="294"/>
      <c r="HP43" s="294"/>
      <c r="HQ43" s="294"/>
      <c r="HR43" s="294"/>
      <c r="HS43" s="294"/>
      <c r="HT43" s="294"/>
      <c r="HU43" s="294"/>
    </row>
    <row r="44" spans="1:229" ht="36.75" customHeight="1">
      <c r="A44" s="494" t="s">
        <v>774</v>
      </c>
      <c r="B44" s="494"/>
      <c r="C44" s="309">
        <f>C41+C40+C36+C35+C27+C24+C21+C14+C10+C31</f>
        <v>1359</v>
      </c>
      <c r="D44" s="282">
        <f aca="true" t="shared" si="30" ref="D44:BF44">D41+D40+D36+D35+D27+D24+D21+D14+D10+D31</f>
        <v>1359</v>
      </c>
      <c r="E44" s="282">
        <f t="shared" si="30"/>
        <v>1359</v>
      </c>
      <c r="F44" s="309">
        <f t="shared" si="30"/>
        <v>1236</v>
      </c>
      <c r="G44" s="282">
        <f t="shared" si="30"/>
        <v>1236</v>
      </c>
      <c r="H44" s="282">
        <f t="shared" si="30"/>
        <v>1236</v>
      </c>
      <c r="I44" s="339">
        <f t="shared" si="30"/>
        <v>3123</v>
      </c>
      <c r="J44" s="282">
        <f t="shared" si="30"/>
        <v>3239.9</v>
      </c>
      <c r="K44" s="282">
        <f t="shared" si="30"/>
        <v>3239.9</v>
      </c>
      <c r="L44" s="282">
        <f t="shared" si="30"/>
        <v>2000</v>
      </c>
      <c r="M44" s="282">
        <f t="shared" si="30"/>
        <v>2000</v>
      </c>
      <c r="N44" s="282">
        <f t="shared" si="30"/>
        <v>2000</v>
      </c>
      <c r="O44" s="339">
        <f t="shared" si="30"/>
        <v>3450</v>
      </c>
      <c r="P44" s="282">
        <f t="shared" si="30"/>
        <v>3450</v>
      </c>
      <c r="Q44" s="282">
        <f t="shared" si="30"/>
        <v>3450</v>
      </c>
      <c r="R44" s="340">
        <f t="shared" si="30"/>
        <v>1000</v>
      </c>
      <c r="S44" s="282">
        <f t="shared" si="30"/>
        <v>850</v>
      </c>
      <c r="T44" s="282">
        <f t="shared" si="30"/>
        <v>950</v>
      </c>
      <c r="U44" s="309">
        <f t="shared" si="30"/>
        <v>21164</v>
      </c>
      <c r="V44" s="282">
        <f t="shared" si="30"/>
        <v>20479</v>
      </c>
      <c r="W44" s="282">
        <f t="shared" si="30"/>
        <v>21044</v>
      </c>
      <c r="X44" s="309">
        <f t="shared" si="30"/>
        <v>606.4</v>
      </c>
      <c r="Y44" s="282">
        <f t="shared" si="30"/>
        <v>621.7</v>
      </c>
      <c r="Z44" s="282">
        <f t="shared" si="30"/>
        <v>628.7</v>
      </c>
      <c r="AA44" s="282">
        <f>AA41+AA40+AA36+AA35+AA27+AA24+AA21+AA14+AA10+AA31</f>
        <v>119.5</v>
      </c>
      <c r="AB44" s="282">
        <f>AB41+AB40+AB36+AB35+AB27+AB24+AB21+AB14+AB10+AB31</f>
        <v>119.5</v>
      </c>
      <c r="AC44" s="282">
        <f>AC41+AC40+AC36+AC35+AC27+AC24+AC21+AC14+AC10+AC31</f>
        <v>119.5</v>
      </c>
      <c r="AD44" s="340">
        <f t="shared" si="30"/>
        <v>250</v>
      </c>
      <c r="AE44" s="282">
        <f t="shared" si="30"/>
        <v>250</v>
      </c>
      <c r="AF44" s="282">
        <f t="shared" si="30"/>
        <v>250</v>
      </c>
      <c r="AG44" s="282">
        <f t="shared" si="30"/>
        <v>500</v>
      </c>
      <c r="AH44" s="282">
        <f t="shared" si="30"/>
        <v>500</v>
      </c>
      <c r="AI44" s="282">
        <f t="shared" si="30"/>
        <v>500</v>
      </c>
      <c r="AJ44" s="309">
        <f t="shared" si="30"/>
        <v>1821</v>
      </c>
      <c r="AK44" s="282">
        <f t="shared" si="30"/>
        <v>1422</v>
      </c>
      <c r="AL44" s="282">
        <f t="shared" si="30"/>
        <v>1418</v>
      </c>
      <c r="AM44" s="337">
        <f t="shared" si="30"/>
        <v>3141</v>
      </c>
      <c r="AN44" s="282">
        <f t="shared" si="30"/>
        <v>3310</v>
      </c>
      <c r="AO44" s="282">
        <f t="shared" si="30"/>
        <v>3410</v>
      </c>
      <c r="AP44" s="338">
        <f t="shared" si="30"/>
        <v>300</v>
      </c>
      <c r="AQ44" s="282">
        <f t="shared" si="30"/>
        <v>300</v>
      </c>
      <c r="AR44" s="282">
        <f t="shared" si="30"/>
        <v>300</v>
      </c>
      <c r="AS44" s="338">
        <f t="shared" si="30"/>
        <v>22668</v>
      </c>
      <c r="AT44" s="282">
        <f t="shared" si="30"/>
        <v>27486</v>
      </c>
      <c r="AU44" s="282">
        <f t="shared" si="30"/>
        <v>27486</v>
      </c>
      <c r="AV44" s="340">
        <f t="shared" si="30"/>
        <v>200.8</v>
      </c>
      <c r="AW44" s="282">
        <f t="shared" si="30"/>
        <v>0</v>
      </c>
      <c r="AX44" s="282">
        <f t="shared" si="30"/>
        <v>0</v>
      </c>
      <c r="AY44" s="282">
        <f t="shared" si="30"/>
        <v>9500</v>
      </c>
      <c r="AZ44" s="282">
        <f t="shared" si="30"/>
        <v>13000</v>
      </c>
      <c r="BA44" s="282">
        <f t="shared" si="30"/>
        <v>14000</v>
      </c>
      <c r="BB44" s="340">
        <f t="shared" si="30"/>
        <v>192.7</v>
      </c>
      <c r="BC44" s="282">
        <f t="shared" si="30"/>
        <v>0</v>
      </c>
      <c r="BD44" s="282">
        <f t="shared" si="30"/>
        <v>0</v>
      </c>
      <c r="BE44" s="282">
        <f t="shared" si="30"/>
        <v>13500</v>
      </c>
      <c r="BF44" s="282">
        <f t="shared" si="30"/>
        <v>10500</v>
      </c>
      <c r="BG44" s="282">
        <f aca="true" t="shared" si="31" ref="BG44:DR44">BG41+BG40+BG36+BG35+BG27+BG24+BG21+BG14+BG10+BG31</f>
        <v>14000</v>
      </c>
      <c r="BH44" s="282">
        <f t="shared" si="31"/>
        <v>14548</v>
      </c>
      <c r="BI44" s="282">
        <f t="shared" si="31"/>
        <v>16133.51</v>
      </c>
      <c r="BJ44" s="282">
        <f t="shared" si="31"/>
        <v>16979</v>
      </c>
      <c r="BK44" s="282">
        <f t="shared" si="31"/>
        <v>202454</v>
      </c>
      <c r="BL44" s="282">
        <f t="shared" si="31"/>
        <v>204726</v>
      </c>
      <c r="BM44" s="282">
        <f t="shared" si="31"/>
        <v>206489</v>
      </c>
      <c r="BN44" s="282">
        <f t="shared" si="31"/>
        <v>5739</v>
      </c>
      <c r="BO44" s="282">
        <f t="shared" si="31"/>
        <v>5739</v>
      </c>
      <c r="BP44" s="282">
        <f t="shared" si="31"/>
        <v>5739</v>
      </c>
      <c r="BQ44" s="339">
        <f t="shared" si="31"/>
        <v>4445</v>
      </c>
      <c r="BR44" s="282">
        <f t="shared" si="31"/>
        <v>4481</v>
      </c>
      <c r="BS44" s="282">
        <f t="shared" si="31"/>
        <v>4581</v>
      </c>
      <c r="BT44" s="282">
        <f t="shared" si="31"/>
        <v>4789.56</v>
      </c>
      <c r="BU44" s="282">
        <f t="shared" si="31"/>
        <v>4789.56</v>
      </c>
      <c r="BV44" s="282">
        <f t="shared" si="31"/>
        <v>4789.56</v>
      </c>
      <c r="BW44" s="339">
        <f t="shared" si="31"/>
        <v>2613</v>
      </c>
      <c r="BX44" s="282">
        <f t="shared" si="31"/>
        <v>2613</v>
      </c>
      <c r="BY44" s="282">
        <f t="shared" si="31"/>
        <v>2613</v>
      </c>
      <c r="BZ44" s="339">
        <f t="shared" si="31"/>
        <v>1697</v>
      </c>
      <c r="CA44" s="282">
        <f t="shared" si="31"/>
        <v>1702</v>
      </c>
      <c r="CB44" s="282">
        <f t="shared" si="31"/>
        <v>1702</v>
      </c>
      <c r="CC44" s="282">
        <f>CC41+CC40+CC36+CC35+CC27+CC24+CC21+CC14+CC10+CC31</f>
        <v>50</v>
      </c>
      <c r="CD44" s="282">
        <f>CD41+CD40+CD36+CD35+CD27+CD24+CD21+CD14+CD10+CD31</f>
        <v>50</v>
      </c>
      <c r="CE44" s="282">
        <f>CE41+CE40+CE36+CE35+CE27+CE24+CE21+CE14+CE10+CE31</f>
        <v>50</v>
      </c>
      <c r="CF44" s="339">
        <f t="shared" si="31"/>
        <v>3669</v>
      </c>
      <c r="CG44" s="282">
        <f t="shared" si="31"/>
        <v>3818</v>
      </c>
      <c r="CH44" s="282">
        <f t="shared" si="31"/>
        <v>3818</v>
      </c>
      <c r="CI44" s="339">
        <f t="shared" si="31"/>
        <v>1300</v>
      </c>
      <c r="CJ44" s="282">
        <f t="shared" si="31"/>
        <v>1300</v>
      </c>
      <c r="CK44" s="282">
        <f t="shared" si="31"/>
        <v>1300</v>
      </c>
      <c r="CL44" s="282">
        <f t="shared" si="31"/>
        <v>2245</v>
      </c>
      <c r="CM44" s="282">
        <f t="shared" si="31"/>
        <v>0</v>
      </c>
      <c r="CN44" s="282">
        <f t="shared" si="31"/>
        <v>0</v>
      </c>
      <c r="CO44" s="339">
        <f>CO41+CO40+CO36+CO35+CO27+CO24+CO21+CO14+CO10+CO31</f>
        <v>19889</v>
      </c>
      <c r="CP44" s="282">
        <f>CP41+CP40+CP36+CP35+CP27+CP24+CP21+CP14+CP10+CP31</f>
        <v>19889</v>
      </c>
      <c r="CQ44" s="282">
        <f>CQ41+CQ40+CQ36+CQ35+CQ27+CQ24+CQ21+CQ14+CQ10+CQ31</f>
        <v>19889</v>
      </c>
      <c r="CR44" s="339">
        <f t="shared" si="31"/>
        <v>8023</v>
      </c>
      <c r="CS44" s="282">
        <f t="shared" si="31"/>
        <v>8023</v>
      </c>
      <c r="CT44" s="282">
        <f t="shared" si="31"/>
        <v>8023</v>
      </c>
      <c r="CU44" s="339">
        <f t="shared" si="31"/>
        <v>121</v>
      </c>
      <c r="CV44" s="282">
        <f t="shared" si="31"/>
        <v>121</v>
      </c>
      <c r="CW44" s="282">
        <f t="shared" si="31"/>
        <v>121</v>
      </c>
      <c r="CX44" s="339">
        <f t="shared" si="31"/>
        <v>3215</v>
      </c>
      <c r="CY44" s="282">
        <f t="shared" si="31"/>
        <v>3215</v>
      </c>
      <c r="CZ44" s="282">
        <f t="shared" si="31"/>
        <v>3215</v>
      </c>
      <c r="DA44" s="282">
        <f t="shared" si="31"/>
        <v>252</v>
      </c>
      <c r="DB44" s="282">
        <f t="shared" si="31"/>
        <v>252</v>
      </c>
      <c r="DC44" s="282">
        <f t="shared" si="31"/>
        <v>252</v>
      </c>
      <c r="DD44" s="282">
        <f t="shared" si="31"/>
        <v>815</v>
      </c>
      <c r="DE44" s="282">
        <f t="shared" si="31"/>
        <v>815</v>
      </c>
      <c r="DF44" s="282">
        <f t="shared" si="31"/>
        <v>815</v>
      </c>
      <c r="DG44" s="282">
        <f t="shared" si="31"/>
        <v>645</v>
      </c>
      <c r="DH44" s="282">
        <f t="shared" si="31"/>
        <v>695</v>
      </c>
      <c r="DI44" s="282">
        <f t="shared" si="31"/>
        <v>755</v>
      </c>
      <c r="DJ44" s="282">
        <f t="shared" si="31"/>
        <v>1700</v>
      </c>
      <c r="DK44" s="282">
        <f t="shared" si="31"/>
        <v>1700</v>
      </c>
      <c r="DL44" s="282">
        <f t="shared" si="31"/>
        <v>1700</v>
      </c>
      <c r="DM44" s="282">
        <f t="shared" si="31"/>
        <v>1156</v>
      </c>
      <c r="DN44" s="282">
        <f t="shared" si="31"/>
        <v>1156</v>
      </c>
      <c r="DO44" s="282">
        <f t="shared" si="31"/>
        <v>1156</v>
      </c>
      <c r="DP44" s="282">
        <f t="shared" si="31"/>
        <v>220</v>
      </c>
      <c r="DQ44" s="282">
        <f t="shared" si="31"/>
        <v>0</v>
      </c>
      <c r="DR44" s="282">
        <f t="shared" si="31"/>
        <v>0</v>
      </c>
      <c r="DS44" s="339">
        <f aca="true" t="shared" si="32" ref="DS44:GD44">DS41+DS40+DS36+DS35+DS27+DS24+DS21+DS14+DS10+DS31</f>
        <v>1300</v>
      </c>
      <c r="DT44" s="282">
        <f t="shared" si="32"/>
        <v>1300</v>
      </c>
      <c r="DU44" s="282">
        <f t="shared" si="32"/>
        <v>1300</v>
      </c>
      <c r="DV44" s="339">
        <f t="shared" si="32"/>
        <v>63842.4</v>
      </c>
      <c r="DW44" s="282">
        <f t="shared" si="32"/>
        <v>59820.6</v>
      </c>
      <c r="DX44" s="282">
        <f t="shared" si="32"/>
        <v>63666.6</v>
      </c>
      <c r="DY44" s="339">
        <f t="shared" si="32"/>
        <v>5225.9</v>
      </c>
      <c r="DZ44" s="282">
        <f t="shared" si="32"/>
        <v>5225.9</v>
      </c>
      <c r="EA44" s="282">
        <f t="shared" si="32"/>
        <v>5225.9</v>
      </c>
      <c r="EB44" s="339">
        <f t="shared" si="32"/>
        <v>280</v>
      </c>
      <c r="EC44" s="282">
        <f t="shared" si="32"/>
        <v>280</v>
      </c>
      <c r="ED44" s="282">
        <f t="shared" si="32"/>
        <v>280</v>
      </c>
      <c r="EE44" s="339">
        <f t="shared" si="32"/>
        <v>7704</v>
      </c>
      <c r="EF44" s="282">
        <f t="shared" si="32"/>
        <v>8127</v>
      </c>
      <c r="EG44" s="282">
        <f t="shared" si="32"/>
        <v>9799</v>
      </c>
      <c r="EH44" s="339">
        <f t="shared" si="32"/>
        <v>1974</v>
      </c>
      <c r="EI44" s="282">
        <f t="shared" si="32"/>
        <v>1974</v>
      </c>
      <c r="EJ44" s="282">
        <f t="shared" si="32"/>
        <v>1974</v>
      </c>
      <c r="EK44" s="282">
        <f t="shared" si="32"/>
        <v>1482</v>
      </c>
      <c r="EL44" s="282">
        <f t="shared" si="32"/>
        <v>1482</v>
      </c>
      <c r="EM44" s="282">
        <f t="shared" si="32"/>
        <v>1482</v>
      </c>
      <c r="EN44" s="339">
        <f t="shared" si="32"/>
        <v>550</v>
      </c>
      <c r="EO44" s="282">
        <f t="shared" si="32"/>
        <v>550</v>
      </c>
      <c r="EP44" s="282">
        <f t="shared" si="32"/>
        <v>550</v>
      </c>
      <c r="EQ44" s="339">
        <f t="shared" si="32"/>
        <v>812</v>
      </c>
      <c r="ER44" s="282">
        <f t="shared" si="32"/>
        <v>718</v>
      </c>
      <c r="ES44" s="282">
        <f t="shared" si="32"/>
        <v>718</v>
      </c>
      <c r="ET44" s="339">
        <f t="shared" si="32"/>
        <v>768</v>
      </c>
      <c r="EU44" s="282">
        <f t="shared" si="32"/>
        <v>766</v>
      </c>
      <c r="EV44" s="282">
        <f t="shared" si="32"/>
        <v>766</v>
      </c>
      <c r="EW44" s="339">
        <f t="shared" si="32"/>
        <v>6661</v>
      </c>
      <c r="EX44" s="282">
        <f t="shared" si="32"/>
        <v>6661</v>
      </c>
      <c r="EY44" s="282">
        <f t="shared" si="32"/>
        <v>6661</v>
      </c>
      <c r="EZ44" s="282">
        <f t="shared" si="32"/>
        <v>1091</v>
      </c>
      <c r="FA44" s="282">
        <f t="shared" si="32"/>
        <v>1092</v>
      </c>
      <c r="FB44" s="282">
        <f t="shared" si="32"/>
        <v>1092</v>
      </c>
      <c r="FC44" s="282">
        <f t="shared" si="32"/>
        <v>896</v>
      </c>
      <c r="FD44" s="282">
        <f t="shared" si="32"/>
        <v>896</v>
      </c>
      <c r="FE44" s="282">
        <f t="shared" si="32"/>
        <v>896</v>
      </c>
      <c r="FF44" s="282">
        <f t="shared" si="32"/>
        <v>3600</v>
      </c>
      <c r="FG44" s="282">
        <f t="shared" si="32"/>
        <v>2800</v>
      </c>
      <c r="FH44" s="282">
        <f t="shared" si="32"/>
        <v>600</v>
      </c>
      <c r="FI44" s="282">
        <f t="shared" si="32"/>
        <v>1555</v>
      </c>
      <c r="FJ44" s="282">
        <f t="shared" si="32"/>
        <v>1555</v>
      </c>
      <c r="FK44" s="282">
        <f t="shared" si="32"/>
        <v>1555</v>
      </c>
      <c r="FL44" s="282">
        <f t="shared" si="32"/>
        <v>500</v>
      </c>
      <c r="FM44" s="282">
        <f t="shared" si="32"/>
        <v>500</v>
      </c>
      <c r="FN44" s="282">
        <f t="shared" si="32"/>
        <v>500</v>
      </c>
      <c r="FO44" s="282">
        <f t="shared" si="32"/>
        <v>30</v>
      </c>
      <c r="FP44" s="282">
        <f t="shared" si="32"/>
        <v>35</v>
      </c>
      <c r="FQ44" s="282">
        <f t="shared" si="32"/>
        <v>40</v>
      </c>
      <c r="FR44" s="282">
        <f t="shared" si="32"/>
        <v>1000</v>
      </c>
      <c r="FS44" s="282">
        <f t="shared" si="32"/>
        <v>1000</v>
      </c>
      <c r="FT44" s="282">
        <f t="shared" si="32"/>
        <v>1000</v>
      </c>
      <c r="FU44" s="282">
        <f t="shared" si="32"/>
        <v>0</v>
      </c>
      <c r="FV44" s="282">
        <f t="shared" si="32"/>
        <v>0</v>
      </c>
      <c r="FW44" s="282">
        <f t="shared" si="32"/>
        <v>0</v>
      </c>
      <c r="FX44" s="282">
        <f t="shared" si="32"/>
        <v>100</v>
      </c>
      <c r="FY44" s="282">
        <f t="shared" si="32"/>
        <v>100</v>
      </c>
      <c r="FZ44" s="282">
        <f t="shared" si="32"/>
        <v>100</v>
      </c>
      <c r="GA44" s="282">
        <f t="shared" si="32"/>
        <v>0</v>
      </c>
      <c r="GB44" s="282">
        <f t="shared" si="32"/>
        <v>0</v>
      </c>
      <c r="GC44" s="282">
        <f t="shared" si="32"/>
        <v>0</v>
      </c>
      <c r="GD44" s="282">
        <f t="shared" si="32"/>
        <v>2938.4</v>
      </c>
      <c r="GE44" s="282">
        <f aca="true" t="shared" si="33" ref="GE44:GX44">GE41+GE40+GE36+GE35+GE27+GE24+GE21+GE14+GE10+GE31</f>
        <v>80.4</v>
      </c>
      <c r="GF44" s="282">
        <f t="shared" si="33"/>
        <v>76.1</v>
      </c>
      <c r="GG44" s="282">
        <f t="shared" si="33"/>
        <v>17471.2</v>
      </c>
      <c r="GH44" s="282">
        <f t="shared" si="33"/>
        <v>8285.7</v>
      </c>
      <c r="GI44" s="282">
        <f t="shared" si="33"/>
        <v>1640</v>
      </c>
      <c r="GJ44" s="282">
        <f t="shared" si="33"/>
        <v>3000</v>
      </c>
      <c r="GK44" s="282">
        <f t="shared" si="33"/>
        <v>3000</v>
      </c>
      <c r="GL44" s="282">
        <f t="shared" si="33"/>
        <v>3000</v>
      </c>
      <c r="GM44" s="282">
        <f t="shared" si="33"/>
        <v>24490</v>
      </c>
      <c r="GN44" s="282">
        <f t="shared" si="33"/>
        <v>24977</v>
      </c>
      <c r="GO44" s="282">
        <f t="shared" si="33"/>
        <v>25471</v>
      </c>
      <c r="GP44" s="282">
        <f t="shared" si="33"/>
        <v>3978</v>
      </c>
      <c r="GQ44" s="282">
        <f t="shared" si="33"/>
        <v>0</v>
      </c>
      <c r="GR44" s="282">
        <f t="shared" si="33"/>
        <v>0</v>
      </c>
      <c r="GS44" s="282">
        <f t="shared" si="33"/>
        <v>0</v>
      </c>
      <c r="GT44" s="282">
        <f t="shared" si="33"/>
        <v>0</v>
      </c>
      <c r="GU44" s="282">
        <f t="shared" si="33"/>
        <v>0</v>
      </c>
      <c r="GV44" s="282">
        <f t="shared" si="33"/>
        <v>2158.6</v>
      </c>
      <c r="GW44" s="282">
        <f t="shared" si="33"/>
        <v>2158.6</v>
      </c>
      <c r="GX44" s="282">
        <f t="shared" si="33"/>
        <v>2158.6</v>
      </c>
      <c r="GY44" s="259">
        <f t="shared" si="4"/>
        <v>519124.4600000001</v>
      </c>
      <c r="GZ44" s="259">
        <f t="shared" si="5"/>
        <v>504725.37</v>
      </c>
      <c r="HA44" s="259">
        <f t="shared" si="6"/>
        <v>509928.8599999999</v>
      </c>
      <c r="HB44" s="260"/>
      <c r="HC44" s="260"/>
      <c r="HD44" s="260"/>
      <c r="HE44" s="294"/>
      <c r="HF44" s="294"/>
      <c r="HG44" s="294"/>
      <c r="HH44" s="294"/>
      <c r="HI44" s="294"/>
      <c r="HJ44" s="294"/>
      <c r="HK44" s="294"/>
      <c r="HL44" s="294"/>
      <c r="HM44" s="294"/>
      <c r="HN44" s="294"/>
      <c r="HO44" s="294"/>
      <c r="HP44" s="294"/>
      <c r="HQ44" s="294"/>
      <c r="HR44" s="294"/>
      <c r="HS44" s="294"/>
      <c r="HT44" s="294"/>
      <c r="HU44" s="294"/>
    </row>
    <row r="45" spans="1:210" ht="36.75" customHeight="1">
      <c r="A45" s="494" t="s">
        <v>210</v>
      </c>
      <c r="B45" s="494"/>
      <c r="C45" s="283">
        <f>C44/$GY$44</f>
        <v>0.0026178693255948676</v>
      </c>
      <c r="D45" s="283">
        <f>D44/$GZ$44</f>
        <v>0.002692553378087573</v>
      </c>
      <c r="E45" s="283">
        <f>E44/$HA$44</f>
        <v>0.00266507763455475</v>
      </c>
      <c r="F45" s="283">
        <f>F44/$GY$44</f>
        <v>0.002380931925265089</v>
      </c>
      <c r="G45" s="283">
        <f>G44/$GZ$44</f>
        <v>0.0024488564939781016</v>
      </c>
      <c r="H45" s="283">
        <f>H44/$HA$44</f>
        <v>0.002423867517519993</v>
      </c>
      <c r="I45" s="283">
        <f>I44/$GY$44</f>
        <v>0.0060158983839829075</v>
      </c>
      <c r="J45" s="283">
        <f>J44/$GZ$44</f>
        <v>0.006419134429481919</v>
      </c>
      <c r="K45" s="283">
        <f>K44/$HA$44</f>
        <v>0.006353631367324455</v>
      </c>
      <c r="L45" s="283">
        <f>L44/$HA$44</f>
        <v>0.0039221157241423835</v>
      </c>
      <c r="M45" s="283">
        <f>M44/$HA$44</f>
        <v>0.0039221157241423835</v>
      </c>
      <c r="N45" s="283">
        <f>N44/$HA$44</f>
        <v>0.0039221157241423835</v>
      </c>
      <c r="O45" s="283">
        <f>O44/$GY$44</f>
        <v>0.006645805131201099</v>
      </c>
      <c r="P45" s="283">
        <f>P44/$GZ$44</f>
        <v>0.006835400407948584</v>
      </c>
      <c r="Q45" s="283">
        <f>Q44/$HA$44</f>
        <v>0.006765649624145612</v>
      </c>
      <c r="R45" s="283">
        <f>R44/$GY$44</f>
        <v>0.0019263203278843764</v>
      </c>
      <c r="S45" s="283">
        <f>S44/$GZ$44</f>
        <v>0.001684084158480086</v>
      </c>
      <c r="T45" s="283">
        <f>T44/$HA$44</f>
        <v>0.0018630049689676324</v>
      </c>
      <c r="U45" s="283">
        <f>U44/$GY$44</f>
        <v>0.04076864341934494</v>
      </c>
      <c r="V45" s="283">
        <f>V44/$GZ$44</f>
        <v>0.04057454056648668</v>
      </c>
      <c r="W45" s="283">
        <f>W44/$HA$44</f>
        <v>0.041268501649426165</v>
      </c>
      <c r="X45" s="283">
        <f>X44/$GY$44</f>
        <v>0.0011681206468290859</v>
      </c>
      <c r="Y45" s="283">
        <f>Y44/$GZ$44</f>
        <v>0.0012317589662671406</v>
      </c>
      <c r="Z45" s="283">
        <f>Z44/$HA$44</f>
        <v>0.0012329170778841584</v>
      </c>
      <c r="AA45" s="283">
        <f>AA44/$GY$44</f>
        <v>0.00023019527918218297</v>
      </c>
      <c r="AB45" s="283">
        <f>AB44/$GZ$44</f>
        <v>0.00023676241992749442</v>
      </c>
      <c r="AC45" s="283">
        <f>AC44/$HA$44</f>
        <v>0.00023434641451750745</v>
      </c>
      <c r="AD45" s="283">
        <f>AD44/$GY$44</f>
        <v>0.0004815800819710941</v>
      </c>
      <c r="AE45" s="283">
        <f>AE44/$GZ$44</f>
        <v>0.0004953188701412017</v>
      </c>
      <c r="AF45" s="283">
        <f>AF44/$HA$44</f>
        <v>0.0004902644655177979</v>
      </c>
      <c r="AG45" s="283">
        <f>AG44/$HA$44</f>
        <v>0.0009805289310355959</v>
      </c>
      <c r="AH45" s="283">
        <f>AH44/$HA$44</f>
        <v>0.0009805289310355959</v>
      </c>
      <c r="AI45" s="283">
        <f>AI44/$HA$44</f>
        <v>0.0009805289310355959</v>
      </c>
      <c r="AJ45" s="283">
        <f>AJ44/$GY$44</f>
        <v>0.0035078293170774494</v>
      </c>
      <c r="AK45" s="283">
        <f>AK44/$GZ$44</f>
        <v>0.0028173737333631555</v>
      </c>
      <c r="AL45" s="283">
        <f>AL44/$HA$44</f>
        <v>0.00278078004841695</v>
      </c>
      <c r="AM45" s="283">
        <f>AM44/$GY$44</f>
        <v>0.0060505721498848265</v>
      </c>
      <c r="AN45" s="283">
        <f>AN44/$GZ$44</f>
        <v>0.006558021840669511</v>
      </c>
      <c r="AO45" s="283">
        <f>AO44/$HA$44</f>
        <v>0.006687207309662765</v>
      </c>
      <c r="AP45" s="283">
        <f>AP44/$GY$44</f>
        <v>0.0005778960983653129</v>
      </c>
      <c r="AQ45" s="283">
        <f>AQ44/$GZ$44</f>
        <v>0.0005943826441694421</v>
      </c>
      <c r="AR45" s="283">
        <f>AR44/$HA$44</f>
        <v>0.0005883173586213575</v>
      </c>
      <c r="AS45" s="283">
        <f>AS44/$GY$44</f>
        <v>0.04366582919248305</v>
      </c>
      <c r="AT45" s="283">
        <f>AT44/$GZ$44</f>
        <v>0.054457337858804286</v>
      </c>
      <c r="AU45" s="283">
        <f>AU44/$HA$44</f>
        <v>0.05390163639688878</v>
      </c>
      <c r="AV45" s="283">
        <f>AV44/$GY$44</f>
        <v>0.0003868051218391828</v>
      </c>
      <c r="AW45" s="283">
        <f>AW44/$GZ$44</f>
        <v>0</v>
      </c>
      <c r="AX45" s="283">
        <f>AX44/$HA$44</f>
        <v>0</v>
      </c>
      <c r="AY45" s="283">
        <f>AY44/$GY$44</f>
        <v>0.018300043114901576</v>
      </c>
      <c r="AZ45" s="283">
        <f>AZ44/$GY$44</f>
        <v>0.025042164262496894</v>
      </c>
      <c r="BA45" s="283">
        <f>BA44/$GY$44</f>
        <v>0.02696848459038127</v>
      </c>
      <c r="BB45" s="283">
        <f>BB44/$HA$44</f>
        <v>0.00037789585002111865</v>
      </c>
      <c r="BC45" s="283">
        <f>BC44/$HA$44</f>
        <v>0</v>
      </c>
      <c r="BD45" s="283">
        <f>BD44/$HA$44</f>
        <v>0</v>
      </c>
      <c r="BE45" s="283">
        <f>BE44/$GY$44</f>
        <v>0.026005324426439082</v>
      </c>
      <c r="BF45" s="283">
        <f>BF44/$GZ$44</f>
        <v>0.020803392545930475</v>
      </c>
      <c r="BG45" s="283">
        <f>BG44/$HA$44</f>
        <v>0.027454810068996686</v>
      </c>
      <c r="BH45" s="283">
        <f>BH44/$GZ$44</f>
        <v>0.028823595691256813</v>
      </c>
      <c r="BI45" s="283">
        <f>BI44/$GZ$44</f>
        <v>0.031964927778447116</v>
      </c>
      <c r="BJ45" s="283">
        <f>BJ44/$HA$44</f>
        <v>0.033296801440106764</v>
      </c>
      <c r="BK45" s="283">
        <f>BK44/$GZ$44</f>
        <v>0.40111714614226746</v>
      </c>
      <c r="BL45" s="283">
        <f>BL44/$GZ$44</f>
        <v>0.40561860403411065</v>
      </c>
      <c r="BM45" s="283">
        <f>BM44/$HA$44</f>
        <v>0.4049368768812184</v>
      </c>
      <c r="BN45" s="283">
        <f>BN44/$GY$44</f>
        <v>0.011055152361728436</v>
      </c>
      <c r="BO45" s="283">
        <f>BO44/$GZ$44</f>
        <v>0.011370539982961426</v>
      </c>
      <c r="BP45" s="283">
        <f>BP44/$HA$44</f>
        <v>0.01125451107042657</v>
      </c>
      <c r="BQ45" s="283">
        <f>BQ44/$GZ$44</f>
        <v>0.008806769511110568</v>
      </c>
      <c r="BR45" s="283">
        <f>BR44/$GZ$44</f>
        <v>0.0088780954284109</v>
      </c>
      <c r="BS45" s="283">
        <f>BS44/$HA$44</f>
        <v>0.00898360606614813</v>
      </c>
      <c r="BT45" s="283">
        <f>BT44/$GY$44</f>
        <v>0.009226226789621894</v>
      </c>
      <c r="BU45" s="283">
        <f>BU44/$GZ$44</f>
        <v>0.009489437790693977</v>
      </c>
      <c r="BV45" s="283">
        <f>BV44/$HA$44</f>
        <v>0.0093926042938617</v>
      </c>
      <c r="BW45" s="283">
        <f>BW44/$GY$44</f>
        <v>0.005033475016761876</v>
      </c>
      <c r="BX45" s="283">
        <f>BX44/$GZ$44</f>
        <v>0.00517707283071584</v>
      </c>
      <c r="BY45" s="283">
        <f>BY44/$HA$44</f>
        <v>0.005124244193592024</v>
      </c>
      <c r="BZ45" s="283">
        <f>BZ44/$GY$44</f>
        <v>0.003268965596419787</v>
      </c>
      <c r="CA45" s="283">
        <f>CA44/$GZ$44</f>
        <v>0.0033721308679213013</v>
      </c>
      <c r="CB45" s="283">
        <f>CB44/$HA$44</f>
        <v>0.0033377204812451685</v>
      </c>
      <c r="CC45" s="283">
        <f>CC44/$GY$44</f>
        <v>9.631601639421882E-05</v>
      </c>
      <c r="CD45" s="283">
        <f>CD44/$GZ$44</f>
        <v>9.906377402824034E-05</v>
      </c>
      <c r="CE45" s="283">
        <f>CE44/$HA$44</f>
        <v>9.80528931035596E-05</v>
      </c>
      <c r="CF45" s="283">
        <f>CF44/$GZ$44</f>
        <v>0.007269299738192277</v>
      </c>
      <c r="CG45" s="283">
        <f>CG44/$GZ$44</f>
        <v>0.007564509784796433</v>
      </c>
      <c r="CH45" s="283">
        <f>CH44/$HA$44</f>
        <v>0.0074873189173878104</v>
      </c>
      <c r="CI45" s="283">
        <f>CI44/$GY$44</f>
        <v>0.0025042164262496893</v>
      </c>
      <c r="CJ45" s="283">
        <f>CJ44/$GZ$44</f>
        <v>0.002575658124734249</v>
      </c>
      <c r="CK45" s="283">
        <f>CK44/$HA$44</f>
        <v>0.0025493752206925497</v>
      </c>
      <c r="CL45" s="283">
        <f>CL44/'[2]свод затрат_5 (2)'!$BN$46</f>
        <v>0.005205258009322847</v>
      </c>
      <c r="CM45" s="283">
        <f>CM44/'[2]свод затрат_5 (2)'!$BN$46</f>
        <v>0</v>
      </c>
      <c r="CN45" s="283">
        <f>CN44/'[2]свод затрат_5 (2)'!$BN$46</f>
        <v>0</v>
      </c>
      <c r="CO45" s="283">
        <f>CO44/$GY$44</f>
        <v>0.038312585001292365</v>
      </c>
      <c r="CP45" s="283">
        <f>CP44/$GZ$44</f>
        <v>0.039405588032953444</v>
      </c>
      <c r="CQ45" s="283">
        <f>CQ44/$HA$44</f>
        <v>0.039003479818733935</v>
      </c>
      <c r="CR45" s="283">
        <f>CR44/$GY$44</f>
        <v>0.015454867990616352</v>
      </c>
      <c r="CS45" s="283">
        <f>CS44/$GZ$44</f>
        <v>0.015895773180571445</v>
      </c>
      <c r="CT45" s="283">
        <f>CT44/$HA$44</f>
        <v>0.015733567227397174</v>
      </c>
      <c r="CU45" s="283">
        <f>CU44/$GY$44</f>
        <v>0.00023308475967400954</v>
      </c>
      <c r="CV45" s="283">
        <f>CV44/$GZ$44</f>
        <v>0.00023973433314834164</v>
      </c>
      <c r="CW45" s="283">
        <f>CW44/$HA$44</f>
        <v>0.00023728800131061424</v>
      </c>
      <c r="CX45" s="283">
        <f>CX44/$GY$44</f>
        <v>0.00619311985414827</v>
      </c>
      <c r="CY45" s="283">
        <f>CY44/$GZ$44</f>
        <v>0.0063698006700158545</v>
      </c>
      <c r="CZ45" s="283">
        <f>CZ44/$HA$44</f>
        <v>0.006304801026558882</v>
      </c>
      <c r="DA45" s="283">
        <f>DA44/$GY$44</f>
        <v>0.00048543272262686286</v>
      </c>
      <c r="DB45" s="283">
        <f>DB44/$GZ$44</f>
        <v>0.0004992814211023314</v>
      </c>
      <c r="DC45" s="283">
        <f>DC44/$HA$44</f>
        <v>0.0004941865812419404</v>
      </c>
      <c r="DD45" s="283">
        <f>DD44/$GY$44</f>
        <v>0.0015699510672257668</v>
      </c>
      <c r="DE45" s="283">
        <f>DE44/$GZ$44</f>
        <v>0.0016147395166603176</v>
      </c>
      <c r="DF45" s="283">
        <f>DF44/$HA$44</f>
        <v>0.0015982621575880214</v>
      </c>
      <c r="DG45" s="283">
        <f>DG44/$GY$44</f>
        <v>0.0012424766114854228</v>
      </c>
      <c r="DH45" s="283">
        <f>DH44/$GZ$44</f>
        <v>0.0013769864589925408</v>
      </c>
      <c r="DI45" s="283">
        <f>DI44/$HA$44</f>
        <v>0.00148059868586375</v>
      </c>
      <c r="DJ45" s="283">
        <f>DJ44/$GY$44</f>
        <v>0.00327474455740344</v>
      </c>
      <c r="DK45" s="283">
        <f>DK44/$GZ$44</f>
        <v>0.003368168316960172</v>
      </c>
      <c r="DL45" s="283">
        <f>DL44/$HA$44</f>
        <v>0.0033337983655210264</v>
      </c>
      <c r="DM45" s="283">
        <f>DM44/$GY$44</f>
        <v>0.0022268262990343393</v>
      </c>
      <c r="DN45" s="283">
        <f>DN44/$GZ$44</f>
        <v>0.002290354455532917</v>
      </c>
      <c r="DO45" s="283">
        <f>DO44/$HA$44</f>
        <v>0.0022669828885542977</v>
      </c>
      <c r="DP45" s="283">
        <f>DP44/$GY$44</f>
        <v>0.0004237904721345628</v>
      </c>
      <c r="DQ45" s="283">
        <f>DQ44/$GZ$44</f>
        <v>0</v>
      </c>
      <c r="DR45" s="283">
        <f>DR44/$HA$44</f>
        <v>0</v>
      </c>
      <c r="DS45" s="283">
        <f>DS44/$GY$44</f>
        <v>0.0025042164262496893</v>
      </c>
      <c r="DT45" s="283">
        <f>DT44/$GZ$44</f>
        <v>0.002575658124734249</v>
      </c>
      <c r="DU45" s="283">
        <f>DU44/$HA$44</f>
        <v>0.0025493752206925497</v>
      </c>
      <c r="DV45" s="283">
        <f>DV44/$GY$44</f>
        <v>0.12298091290092551</v>
      </c>
      <c r="DW45" s="283">
        <f>DW44/$GZ$44</f>
        <v>0.1185210880126751</v>
      </c>
      <c r="DX45" s="283">
        <f>DX44/$HA$44</f>
        <v>0.12485388648134174</v>
      </c>
      <c r="DY45" s="283">
        <f>DY44/$GY$44</f>
        <v>0.010066757401490963</v>
      </c>
      <c r="DZ45" s="283">
        <f>DZ44/$GZ$44</f>
        <v>0.010353947533883624</v>
      </c>
      <c r="EA45" s="283">
        <f>EA44/$HA$44</f>
        <v>0.010248292281397842</v>
      </c>
      <c r="EB45" s="283">
        <f>EB44/$GY$44</f>
        <v>0.0005393696918076254</v>
      </c>
      <c r="EC45" s="283">
        <f>EC44/$GZ$44</f>
        <v>0.000554757134558146</v>
      </c>
      <c r="ED45" s="283">
        <f>ED44/$HA$44</f>
        <v>0.0005490962013799338</v>
      </c>
      <c r="EE45" s="283">
        <f>EE44/$GY$44</f>
        <v>0.014840371806021236</v>
      </c>
      <c r="EF45" s="283">
        <f>EF44/$GZ$44</f>
        <v>0.016101825830550188</v>
      </c>
      <c r="EG45" s="283">
        <f>EG44/$HA$44</f>
        <v>0.01921640599043561</v>
      </c>
      <c r="EH45" s="283">
        <f>EH44/$GY$44</f>
        <v>0.003802556327243759</v>
      </c>
      <c r="EI45" s="283">
        <f>EI44/$GZ$44</f>
        <v>0.003911037798634929</v>
      </c>
      <c r="EJ45" s="283">
        <f>EJ44/$HA$44</f>
        <v>0.003871128219728533</v>
      </c>
      <c r="EK45" s="283">
        <f>EK44/$GY$44</f>
        <v>0.002854806725924646</v>
      </c>
      <c r="EL45" s="283">
        <f>EL44/$GZ$44</f>
        <v>0.002936250262197044</v>
      </c>
      <c r="EM45" s="283">
        <f>EM44/$HA$44</f>
        <v>0.0029062877515895064</v>
      </c>
      <c r="EN45" s="283">
        <f>EN44/$GY$44</f>
        <v>0.001059476180336407</v>
      </c>
      <c r="EO45" s="283">
        <f>EO44/$GZ$44</f>
        <v>0.0010897015143106438</v>
      </c>
      <c r="EP45" s="283">
        <f>EP44/$HA$44</f>
        <v>0.0010785818241391555</v>
      </c>
      <c r="EQ45" s="283">
        <f>EQ44/$GY$44</f>
        <v>0.0015641721062421136</v>
      </c>
      <c r="ER45" s="283">
        <f>ER44/$GZ$44</f>
        <v>0.0014225557950455314</v>
      </c>
      <c r="ES45" s="283">
        <f>ES44/$HA$44</f>
        <v>0.0014080395449671157</v>
      </c>
      <c r="ET45" s="283">
        <f>ET44/$GY$44</f>
        <v>0.001479414011815201</v>
      </c>
      <c r="EU45" s="283">
        <f>EU44/$GZ$44</f>
        <v>0.0015176570181126422</v>
      </c>
      <c r="EV45" s="283">
        <f>EV44/$HA$44</f>
        <v>0.001502170322346533</v>
      </c>
      <c r="EW45" s="283">
        <f>EW44/$GY$44</f>
        <v>0.012831219704037831</v>
      </c>
      <c r="EX45" s="283">
        <f>EX44/$GZ$44</f>
        <v>0.013197275976042179</v>
      </c>
      <c r="EY45" s="283">
        <f>EY44/$HA$44</f>
        <v>0.013062606419256209</v>
      </c>
      <c r="EZ45" s="283">
        <f>EZ44/$GY$44</f>
        <v>0.0021016154777218545</v>
      </c>
      <c r="FA45" s="283">
        <f>FA44/$GZ$44</f>
        <v>0.002163552824776769</v>
      </c>
      <c r="FB45" s="283">
        <f>FB44/$HA$44</f>
        <v>0.0021414751853817415</v>
      </c>
      <c r="FC45" s="303">
        <f>FC44/$GY$44</f>
        <v>0.0017259830137844013</v>
      </c>
      <c r="FD45" s="303">
        <f>FD44/$GZ$44</f>
        <v>0.001775222830586067</v>
      </c>
      <c r="FE45" s="303">
        <f>FE44/$HA$44</f>
        <v>0.0017571078444157879</v>
      </c>
      <c r="FF45" s="283">
        <f>FF44/$GY$44</f>
        <v>0.006934753180383755</v>
      </c>
      <c r="FG45" s="283">
        <f>FG44/$GZ$44</f>
        <v>0.0055475713455814596</v>
      </c>
      <c r="FH45" s="283">
        <f>FH44/$HA$44</f>
        <v>0.001176634717242715</v>
      </c>
      <c r="FI45" s="283">
        <f>FI44/$GY$44</f>
        <v>0.002995428109860205</v>
      </c>
      <c r="FJ45" s="283">
        <f>FJ44/$GZ$44</f>
        <v>0.003080883372278275</v>
      </c>
      <c r="FK45" s="283">
        <f>FK44/$HA$44</f>
        <v>0.0030494449755207034</v>
      </c>
      <c r="FL45" s="283">
        <f>FL44/$GY$44</f>
        <v>0.0009631601639421882</v>
      </c>
      <c r="FM45" s="283">
        <f>FM44/$GZ$44</f>
        <v>0.0009906377402824035</v>
      </c>
      <c r="FN45" s="283">
        <f>FN44/$HA$44</f>
        <v>0.0009805289310355959</v>
      </c>
      <c r="FO45" s="283">
        <f>FO44/$GY$44</f>
        <v>5.7789609836531295E-05</v>
      </c>
      <c r="FP45" s="283">
        <f>FP44/$GZ$44</f>
        <v>6.934464181976825E-05</v>
      </c>
      <c r="FQ45" s="283">
        <f>FQ44/$HA$44</f>
        <v>7.844231448284767E-05</v>
      </c>
      <c r="FR45" s="283">
        <f>FR44/$GY$44</f>
        <v>0.0019263203278843764</v>
      </c>
      <c r="FS45" s="283">
        <f>FS44/$GZ$44</f>
        <v>0.001981275480564807</v>
      </c>
      <c r="FT45" s="283">
        <f>FT44/$HA$44</f>
        <v>0.0019610578620711918</v>
      </c>
      <c r="FU45" s="283">
        <f>FU44/$GY$44</f>
        <v>0</v>
      </c>
      <c r="FV45" s="283">
        <f>FV44/$GZ$44</f>
        <v>0</v>
      </c>
      <c r="FW45" s="283">
        <f>FW44/$HA$44</f>
        <v>0</v>
      </c>
      <c r="FX45" s="283">
        <f>FX44/$GY$44</f>
        <v>0.00019263203278843764</v>
      </c>
      <c r="FY45" s="283">
        <f>FY44/$GZ$44</f>
        <v>0.0001981275480564807</v>
      </c>
      <c r="FZ45" s="283">
        <f>FZ44/$HA$44</f>
        <v>0.0001961057862071192</v>
      </c>
      <c r="GA45" s="283">
        <f>GA44/$GY$44</f>
        <v>0</v>
      </c>
      <c r="GB45" s="283">
        <f>GB44/$GZ$44</f>
        <v>0</v>
      </c>
      <c r="GC45" s="283">
        <f>GC44/$HA$44</f>
        <v>0</v>
      </c>
      <c r="GD45" s="283">
        <f>GD44/$GY$44</f>
        <v>0.005660299651455452</v>
      </c>
      <c r="GE45" s="283">
        <f>GE44/$GZ$44</f>
        <v>0.0001592945486374105</v>
      </c>
      <c r="GF45" s="283">
        <f>GF44/$HA$44</f>
        <v>0.0001492365033036177</v>
      </c>
      <c r="GG45" s="283">
        <f>GG44/$BT$44</f>
        <v>3.6477672270521717</v>
      </c>
      <c r="GH45" s="283">
        <f>GH44/$BT$44</f>
        <v>1.7299501415578884</v>
      </c>
      <c r="GI45" s="284">
        <f>GI44/$BT$44</f>
        <v>0.3424114114866501</v>
      </c>
      <c r="GJ45" s="283">
        <f>GJ44/$GY$44</f>
        <v>0.005778960983653129</v>
      </c>
      <c r="GK45" s="283">
        <f>GK44/$GZ$44</f>
        <v>0.005943826441694421</v>
      </c>
      <c r="GL45" s="283">
        <f>GL44/$HA$44</f>
        <v>0.005883173586213576</v>
      </c>
      <c r="GM45" s="283">
        <f>GM44/$GY$44</f>
        <v>0.04717558482988838</v>
      </c>
      <c r="GN45" s="283">
        <f>GN44/$GZ$44</f>
        <v>0.04948631767806718</v>
      </c>
      <c r="GO45" s="283">
        <f>GO44/$HA$44</f>
        <v>0.04995010480481533</v>
      </c>
      <c r="GP45" s="283">
        <f>GP44/$GY$44</f>
        <v>0.00766290226432405</v>
      </c>
      <c r="GQ45" s="283">
        <f>GQ44/$GZ$44</f>
        <v>0</v>
      </c>
      <c r="GR45" s="283">
        <f>GR44/$HA$44</f>
        <v>0</v>
      </c>
      <c r="GS45" s="283">
        <f>GS44/$GY$44</f>
        <v>0</v>
      </c>
      <c r="GT45" s="283">
        <f>GT44/$GZ$44</f>
        <v>0</v>
      </c>
      <c r="GU45" s="283">
        <f>GU44/$HA$44</f>
        <v>0</v>
      </c>
      <c r="GV45" s="283">
        <f>GV44/$GY$44</f>
        <v>0.004158155059771215</v>
      </c>
      <c r="GW45" s="283">
        <f>GW44/$GZ$44</f>
        <v>0.004276781252347192</v>
      </c>
      <c r="GX45" s="283">
        <f>GX44/$HA$44</f>
        <v>0.004233139501066875</v>
      </c>
      <c r="GY45" s="283">
        <f>GY44/$HA$44</f>
        <v>1.018033103676462</v>
      </c>
      <c r="GZ45" s="283">
        <f>GZ44/$HA$44</f>
        <v>0.9897956550252913</v>
      </c>
      <c r="HA45" s="283">
        <f>HA44/$HA$44</f>
        <v>1</v>
      </c>
      <c r="HB45" s="285"/>
    </row>
    <row r="46" spans="1:210" ht="36.75" customHeight="1">
      <c r="A46" s="494" t="s">
        <v>211</v>
      </c>
      <c r="B46" s="494"/>
      <c r="C46" s="283">
        <f>(C11+C13)/($GY$11+$GY$13)</f>
        <v>0.004677161266662</v>
      </c>
      <c r="D46" s="283">
        <f>(D11+D13)/($GZ$11+$GZ$13)</f>
        <v>0.0045396623687076355</v>
      </c>
      <c r="E46" s="283">
        <f>(E11+E13)/($HA$11+$HA$13)</f>
        <v>0.004539654938122398</v>
      </c>
      <c r="F46" s="283">
        <f>(F11+F13)/($GY$11+$GY$13)</f>
        <v>0.003094016172721956</v>
      </c>
      <c r="G46" s="283">
        <f>(G11+G13)/($GZ$11+$GZ$13)</f>
        <v>0.003003058476429849</v>
      </c>
      <c r="H46" s="283">
        <f>(H11+H13)/($HA$11+$HA$13)</f>
        <v>0.003003053560980159</v>
      </c>
      <c r="I46" s="283">
        <f>(I11+I13)/($GY$11+$GY$13)</f>
        <v>0.008149755614021793</v>
      </c>
      <c r="J46" s="283">
        <f>(J11+J13)/($GZ$11+$GZ$13)</f>
        <v>0.008300667417219723</v>
      </c>
      <c r="K46" s="283">
        <f>(K11+K13)/($HA$11+$HA$13)</f>
        <v>0.00830065383056685</v>
      </c>
      <c r="L46" s="283">
        <f>(L11+L13)/($HA$11+$HA$13)</f>
        <v>0</v>
      </c>
      <c r="M46" s="283">
        <f>(M11+M13)/($HA$11+$HA$13)</f>
        <v>0</v>
      </c>
      <c r="N46" s="283">
        <f>(N11+N13)/($HA$11+$HA$13)</f>
        <v>0</v>
      </c>
      <c r="O46" s="283">
        <f>(O11+O13)/($GY$11+$GY$13)</f>
        <v>0</v>
      </c>
      <c r="P46" s="283">
        <f>(P11+P13)/($GZ$11+$GZ$13)</f>
        <v>0</v>
      </c>
      <c r="Q46" s="283">
        <f>(Q11+Q13)/($HA$11+$HA$13)</f>
        <v>0</v>
      </c>
      <c r="R46" s="283">
        <f>(R11+R13)/($GY$11+$GY$13)</f>
        <v>0</v>
      </c>
      <c r="S46" s="283">
        <f>(S11+S13)/($GZ$11+$GZ$13)</f>
        <v>0</v>
      </c>
      <c r="T46" s="283">
        <f>(T11+T13)/($HA$11+$HA$13)</f>
        <v>0</v>
      </c>
      <c r="U46" s="283">
        <f>(U11+U13)/($GY$11+$GY$13)</f>
        <v>0.05263613275373703</v>
      </c>
      <c r="V46" s="283">
        <f>(V11+V13)/($GZ$11+$GZ$13)</f>
        <v>0.05108873897499233</v>
      </c>
      <c r="W46" s="283">
        <f>(W11+W13)/($HA$11+$HA$13)</f>
        <v>0.05108865535220306</v>
      </c>
      <c r="X46" s="283">
        <f>(X11+X13)/($GY$11+$GY$13)</f>
        <v>0.0018240584778004857</v>
      </c>
      <c r="Y46" s="283">
        <f>(Y11+Y13)/($GZ$11+$GZ$13)</f>
        <v>0.001770434919363537</v>
      </c>
      <c r="Z46" s="283">
        <f>(Z11+Z13)/($HA$11+$HA$13)</f>
        <v>0.0017704320214899714</v>
      </c>
      <c r="AA46" s="283">
        <f>(AA11+AA13)/($GY$11+$GY$13)</f>
        <v>0</v>
      </c>
      <c r="AB46" s="283">
        <f>(AB11+AB13)/($GZ$11+$GZ$13)</f>
        <v>0</v>
      </c>
      <c r="AC46" s="283">
        <f>(AC11+AC13)/($HA$11+$HA$13)</f>
        <v>0</v>
      </c>
      <c r="AD46" s="283">
        <f>(AD11+AD13)/($GY$11+$GY$13)</f>
        <v>0</v>
      </c>
      <c r="AE46" s="283">
        <f>(AE11+AE13)/($GZ$11+$GZ$13)</f>
        <v>0</v>
      </c>
      <c r="AF46" s="283">
        <f>(AF11+AF13)/($HA$11+$HA$13)</f>
        <v>0</v>
      </c>
      <c r="AG46" s="283">
        <f>(AG11+AG13)/($HA$11+$HA$13)</f>
        <v>0</v>
      </c>
      <c r="AH46" s="283">
        <f>(AH11+AH13)/($HA$11+$HA$13)</f>
        <v>0</v>
      </c>
      <c r="AI46" s="283">
        <f>(AI11+AI13)/($HA$11+$HA$13)</f>
        <v>0</v>
      </c>
      <c r="AJ46" s="283">
        <f>(AJ11+AJ13)/($GY$11+$GY$13)</f>
        <v>0.0057406217754173774</v>
      </c>
      <c r="AK46" s="283">
        <f>(AK11+AK13)/($GZ$11+$GZ$13)</f>
        <v>0.004269086465936982</v>
      </c>
      <c r="AL46" s="283">
        <f>(AL11+AL13)/($HA$11+$HA$13)</f>
        <v>0.004269079478234308</v>
      </c>
      <c r="AM46" s="283">
        <f>(AM11+AM13)/($GY$11+$GY$13)</f>
        <v>0.00735818306705177</v>
      </c>
      <c r="AN46" s="283">
        <f>(AN11+AN13)/($GZ$11+$GZ$13)</f>
        <v>0.007141867655847628</v>
      </c>
      <c r="AO46" s="283">
        <f>(AO11+AO13)/($HA$11+$HA$13)</f>
        <v>0.007141855965935017</v>
      </c>
      <c r="AP46" s="283">
        <f>(AP11+AP13)/($GY$11+$GY$13)</f>
        <v>0</v>
      </c>
      <c r="AQ46" s="283">
        <f>(AQ11+AQ13)/($GZ$11+$GZ$13)</f>
        <v>0</v>
      </c>
      <c r="AR46" s="283">
        <f>(AR11+AR13)/($HA$11+$HA$13)</f>
        <v>0</v>
      </c>
      <c r="AS46" s="283">
        <f>(AS11+AS13)/($GY$11+$GY$13)</f>
        <v>0</v>
      </c>
      <c r="AT46" s="283">
        <f>(AT11+AT13)/($GZ$11+$GZ$13)</f>
        <v>0</v>
      </c>
      <c r="AU46" s="283">
        <f>(AU11+AU13)/($HA$11+$HA$13)</f>
        <v>0</v>
      </c>
      <c r="AV46" s="283">
        <f>(AV11+AV13)/($GY$11+$GY$13)</f>
        <v>0</v>
      </c>
      <c r="AW46" s="283">
        <f>(AW11+AW13)/($GZ$11+$GZ$13)</f>
        <v>0</v>
      </c>
      <c r="AX46" s="283">
        <f>(AX11+AX13)/($HA$11+$HA$13)</f>
        <v>0</v>
      </c>
      <c r="AY46" s="283">
        <f>(AY11+AY13)/($GY$11+$GY$13)</f>
        <v>0</v>
      </c>
      <c r="AZ46" s="283">
        <f>(AZ11+AZ13)/($GY$11+$GY$13)</f>
        <v>0</v>
      </c>
      <c r="BA46" s="283">
        <f>(BA11+BA13)/($GY$11+$GY$13)</f>
        <v>0</v>
      </c>
      <c r="BB46" s="283">
        <f>(BB11+BB13)/($HA$11+$HA$13)</f>
        <v>0</v>
      </c>
      <c r="BC46" s="283">
        <f>(BC11+BC13)/($HA$11+$HA$13)</f>
        <v>0</v>
      </c>
      <c r="BD46" s="283">
        <f>(BD11+BD13)/($HA$11+$HA$13)</f>
        <v>0</v>
      </c>
      <c r="BE46" s="283">
        <f>(BE11+BE13)/($GY$11+$GY$13)</f>
        <v>0</v>
      </c>
      <c r="BF46" s="283">
        <f>(BF11+BF13)/($GZ$11+$GZ$13)</f>
        <v>0</v>
      </c>
      <c r="BG46" s="283">
        <f>(BG11+BG13)/($HA$11+$HA$13)</f>
        <v>0</v>
      </c>
      <c r="BH46" s="283">
        <f>(BH11+BH13)/($GZ$11+$GZ$13)</f>
        <v>0.031774296137709365</v>
      </c>
      <c r="BI46" s="283">
        <f>(BI11+BI13)/($GZ$11+$GZ$13)</f>
        <v>0.03503293192674394</v>
      </c>
      <c r="BJ46" s="283">
        <f>(BJ11+BJ13)/($HA$11+$HA$13)</f>
        <v>0.03503451139884306</v>
      </c>
      <c r="BK46" s="283">
        <f>(BK11+BK13)/($GZ$11+$GZ$13)</f>
        <v>0.5630116661305812</v>
      </c>
      <c r="BL46" s="283">
        <f>(BL11+BL13)/($GZ$11+$GZ$13)</f>
        <v>0.5630116661305812</v>
      </c>
      <c r="BM46" s="283">
        <f>(BM11+BM13)/($HA$11+$HA$13)</f>
        <v>0.5630107445849165</v>
      </c>
      <c r="BN46" s="283">
        <f>(BN11+BN13)/($GY$11+$GY$13)</f>
        <v>0.019751455856786768</v>
      </c>
      <c r="BO46" s="283">
        <f>(BO11+BO13)/($GZ$11+$GZ$13)</f>
        <v>0.019170803777787432</v>
      </c>
      <c r="BP46" s="283">
        <f>(BP11+BP13)/($HA$11+$HA$13)</f>
        <v>0.019170772398737632</v>
      </c>
      <c r="BQ46" s="283">
        <f>(BQ11+BQ13)/($GZ$11+$GZ$13)</f>
        <v>0.013508752479068197</v>
      </c>
      <c r="BR46" s="283">
        <f>(BR11+BR13)/($GZ$11+$GZ$13)</f>
        <v>0.01352879513853269</v>
      </c>
      <c r="BS46" s="283">
        <f>(BS11+BS13)/($HA$11+$HA$13)</f>
        <v>0.0135287729944045</v>
      </c>
      <c r="BT46" s="283">
        <f>(BT11+BT13)/($GY$11+$GY$13)</f>
        <v>0.014680435623710643</v>
      </c>
      <c r="BU46" s="283">
        <f>(BU11+BU13)/($GZ$11+$GZ$13)</f>
        <v>0.014248861084227038</v>
      </c>
      <c r="BV46" s="283">
        <f>(BV11+BV13)/($HA$11+$HA$13)</f>
        <v>0.014248837761484459</v>
      </c>
      <c r="BW46" s="283">
        <f>(BW11+BW13)/($GY$11+$GY$13)</f>
        <v>0.008022415682552702</v>
      </c>
      <c r="BX46" s="283">
        <f>(BX11+BX13)/($GZ$11+$GZ$13)</f>
        <v>0.007786573201955482</v>
      </c>
      <c r="BY46" s="283">
        <f>(BY11+BY13)/($HA$11+$HA$13)</f>
        <v>0.007786560456779478</v>
      </c>
      <c r="BZ46" s="283">
        <f>(BZ11+BZ13)/($GY$11+$GY$13)</f>
        <v>0.00438806520602947</v>
      </c>
      <c r="CA46" s="283">
        <f>(CA11+CA13)/($GZ$11+$GZ$13)</f>
        <v>0.004259065136204735</v>
      </c>
      <c r="CB46" s="283">
        <f>(CB11+CB13)/($HA$11+$HA$13)</f>
        <v>0.0042590581649051195</v>
      </c>
      <c r="CC46" s="283">
        <f>(CC11+CC13)/($GY$11+$GY$13)</f>
        <v>0</v>
      </c>
      <c r="CD46" s="283">
        <f>(CD11+CD13)/($GZ$11+$GZ$13)</f>
        <v>0</v>
      </c>
      <c r="CE46" s="283">
        <f>(CE11+CE13)/($HA$11+$HA$13)</f>
        <v>0</v>
      </c>
      <c r="CF46" s="283">
        <f>(CF11+CF13)/($GZ$11+$GZ$13)</f>
        <v>0.009951180424120711</v>
      </c>
      <c r="CG46" s="283">
        <f>(CG11+CG13)/($GZ$11+$GZ$13)</f>
        <v>0.010448906467488951</v>
      </c>
      <c r="CH46" s="283">
        <f>(CH11+CH13)/($HA$11+$HA$13)</f>
        <v>0.010448889364567228</v>
      </c>
      <c r="CI46" s="283">
        <f>(CI11+CI13)/($GY$11+$GY$13)</f>
        <v>0</v>
      </c>
      <c r="CJ46" s="283">
        <f>(CJ11+CJ13)/($GZ$11+$GZ$13)</f>
        <v>0</v>
      </c>
      <c r="CK46" s="283">
        <f>(CK11+CK13)/($HA$11+$HA$13)</f>
        <v>0</v>
      </c>
      <c r="CL46" s="283">
        <f>SUM(CL11+CL13)/SUM('[2]свод затрат_5 (2)'!$BN$13+'[2]свод затрат_5 (2)'!$BN$15)</f>
        <v>0</v>
      </c>
      <c r="CM46" s="283">
        <f>SUM(CM11+CM13)/SUM('[2]свод затрат_5 (2)'!$BO$13+'[2]свод затрат_5 (2)'!$BO$15)</f>
        <v>0</v>
      </c>
      <c r="CN46" s="283">
        <f>SUM(CN11+CN13)/SUM('[2]свод затрат_5 (2)'!$BO$13+'[2]свод затрат_5 (2)'!$BO$15)</f>
        <v>0</v>
      </c>
      <c r="CO46" s="283">
        <f>(CO11+CO13)/($GY$11+$GY$13)</f>
        <v>0.02297625358074725</v>
      </c>
      <c r="CP46" s="283">
        <f>(CP11+CP13)/($GZ$11+$GZ$13)</f>
        <v>0.022300799097492403</v>
      </c>
      <c r="CQ46" s="283">
        <f>(CQ11+CQ13)/($HA$11+$HA$13)</f>
        <v>0.022300762595220847</v>
      </c>
      <c r="CR46" s="283">
        <f>(CR11+CR13)/($GY$11+$GY$13)</f>
        <v>0.023602628378784397</v>
      </c>
      <c r="CS46" s="283">
        <f>(CS11+CS13)/($GZ$11+$GZ$13)</f>
        <v>0.022908759767915354</v>
      </c>
      <c r="CT46" s="283">
        <f>(CT11+CT13)/($HA$11+$HA$13)</f>
        <v>0.022908722270524953</v>
      </c>
      <c r="CU46" s="283">
        <f>(CU11+CU13)/($GY$11+$GY$13)</f>
        <v>0</v>
      </c>
      <c r="CV46" s="283">
        <f>(CV11+CV13)/($GZ$11+$GZ$13)</f>
        <v>0</v>
      </c>
      <c r="CW46" s="283">
        <f>(CW11+CW13)/($HA$11+$HA$13)</f>
        <v>0</v>
      </c>
      <c r="CX46" s="283">
        <f>(CX11+CX13)/($GY$11+$GY$13)</f>
        <v>0.008483592731656976</v>
      </c>
      <c r="CY46" s="283">
        <f>(CY11+CY13)/($GZ$11+$GZ$13)</f>
        <v>0.008234192596662488</v>
      </c>
      <c r="CZ46" s="283">
        <f>(CZ11+CZ13)/($HA$11+$HA$13)</f>
        <v>0.008234179118816565</v>
      </c>
      <c r="DA46" s="283">
        <f>(DA11+DA13)/($GY$11+$GY$13)</f>
        <v>0.0006952071934258455</v>
      </c>
      <c r="DB46" s="283">
        <f>(DB11+DB13)/($GZ$11+$GZ$13)</f>
        <v>0.0006747695353045934</v>
      </c>
      <c r="DC46" s="283">
        <f>(DC11+DC13)/($HA$11+$HA$13)</f>
        <v>0.0006747684308320268</v>
      </c>
      <c r="DD46" s="283">
        <f>(DD11+DD13)/($GY$11+$GY$13)</f>
        <v>0.002443550036298764</v>
      </c>
      <c r="DE46" s="283">
        <f>(DE11+DE13)/($GZ$11+$GZ$13)</f>
        <v>0.0023717147032983233</v>
      </c>
      <c r="DF46" s="283">
        <f>(DF11+DF13)/($HA$11+$HA$13)</f>
        <v>0.0023717108212412824</v>
      </c>
      <c r="DG46" s="283">
        <f>(DG11+DG13)/($GY$11+$GY$13)</f>
        <v>0.000395786273485011</v>
      </c>
      <c r="DH46" s="283">
        <f>(DH11+DH13)/($GZ$11+$GZ$13)</f>
        <v>0.00038415097306944673</v>
      </c>
      <c r="DI46" s="283">
        <f>(DI11+DI13)/($HA$11+$HA$13)</f>
        <v>0.00038415034428555985</v>
      </c>
      <c r="DJ46" s="283">
        <f>(DJ11+DJ13)/($GY$11+$GY$13)</f>
        <v>0</v>
      </c>
      <c r="DK46" s="283">
        <f>(DK11+DK13)/($GZ$11+$GZ$13)</f>
        <v>0</v>
      </c>
      <c r="DL46" s="283">
        <f>(DL11+DL13)/($HA$11+$HA$13)</f>
        <v>0</v>
      </c>
      <c r="DM46" s="283">
        <f>(DM11+DM13)/($GY$11+$GY$13)</f>
        <v>0.002997650819177779</v>
      </c>
      <c r="DN46" s="283">
        <f>(DN11+DN13)/($GZ$11+$GZ$13)</f>
        <v>0.002909526065595549</v>
      </c>
      <c r="DO46" s="283">
        <f>(DO11+DO13)/($HA$11+$HA$13)</f>
        <v>0.0029095213032410664</v>
      </c>
      <c r="DP46" s="283">
        <f>(DP11+DP13)/($GY$11+$GY$13)</f>
        <v>0</v>
      </c>
      <c r="DQ46" s="283">
        <f>(DQ11+DQ13)/($GZ$11+$GZ$13)</f>
        <v>0</v>
      </c>
      <c r="DR46" s="283">
        <f>(DR11+DR13)/($HA$11+$HA$13)</f>
        <v>0</v>
      </c>
      <c r="DS46" s="283">
        <f>(DS11+DS13)/($GY$11+$GY$13)</f>
        <v>0</v>
      </c>
      <c r="DT46" s="283">
        <f>(DT11+DT13)/($GZ$11+$GZ$13)</f>
        <v>0</v>
      </c>
      <c r="DU46" s="283">
        <f>(DU11+DU13)/($HA$11+$HA$13)</f>
        <v>0</v>
      </c>
      <c r="DV46" s="283">
        <f>(DV11+DV13)/($GY$11+$GY$13)</f>
        <v>0.1018939715417968</v>
      </c>
      <c r="DW46" s="283">
        <f>(DW11+DW13)/($GZ$11+$GZ$13)</f>
        <v>0.1225762286642967</v>
      </c>
      <c r="DX46" s="283">
        <f>(DX11+DX13)/($HA$11+$HA$13)</f>
        <v>0.12257602802974699</v>
      </c>
      <c r="DY46" s="283">
        <f>(DY11+DY13)/($GY$11+$GY$13)</f>
        <v>0.01798556075308973</v>
      </c>
      <c r="DZ46" s="283">
        <f>(DZ11+DZ13)/($GZ$11+$GZ$13)</f>
        <v>0.017456822349248884</v>
      </c>
      <c r="EA46" s="283">
        <f>(EA11+EA13)/($HA$11+$HA$13)</f>
        <v>0.017456793775668757</v>
      </c>
      <c r="EB46" s="283">
        <f>(EB11+EB13)/($GY$11+$GY$13)</f>
        <v>0.000963653535441766</v>
      </c>
      <c r="EC46" s="283">
        <f>(EC11+EC13)/($GZ$11+$GZ$13)</f>
        <v>0.0009353241083430008</v>
      </c>
      <c r="ED46" s="283">
        <f>(ED11+ED13)/($HA$11+$HA$13)</f>
        <v>0.0009353225773909283</v>
      </c>
      <c r="EE46" s="283">
        <f>(EE11+EE13)/($GY$11+$GY$13)</f>
        <v>0.023430547390312653</v>
      </c>
      <c r="EF46" s="283">
        <f>(EF11+EF13)/($GZ$11+$GZ$13)</f>
        <v>0.02571807253618844</v>
      </c>
      <c r="EG46" s="283">
        <f>(EG11+EG13)/($HA$11+$HA$13)</f>
        <v>0.025718030440474132</v>
      </c>
      <c r="EH46" s="283">
        <f>(EH11+EH13)/($GY$11+$GY$13)</f>
        <v>0.0016450942497898719</v>
      </c>
      <c r="EI46" s="283">
        <f>(EI11+EI13)/($GZ$11+$GZ$13)</f>
        <v>0.0015967318706712657</v>
      </c>
      <c r="EJ46" s="283">
        <f>(EJ11+EJ13)/($HA$11+$HA$13)</f>
        <v>0.0015967292571173704</v>
      </c>
      <c r="EK46" s="283">
        <f>(EK11+EK13)/($GY$11+$GY$13)</f>
        <v>0.0023024436257519337</v>
      </c>
      <c r="EL46" s="283">
        <f>(EL11+EL13)/($GZ$11+$GZ$13)</f>
        <v>0.0022347565302909553</v>
      </c>
      <c r="EM46" s="283">
        <f>(EM11+EM13)/($HA$11+$HA$13)</f>
        <v>0.0022347528724090395</v>
      </c>
      <c r="EN46" s="283">
        <f>(EN11+EN13)/($GY$11+$GY$13)</f>
        <v>0</v>
      </c>
      <c r="EO46" s="283">
        <f>(EO11+EO13)/($GZ$11+$GZ$13)</f>
        <v>0</v>
      </c>
      <c r="EP46" s="283">
        <f>(EP11+EP13)/($HA$11+$HA$13)</f>
        <v>0</v>
      </c>
      <c r="EQ46" s="283">
        <f>(EQ11+EQ13)/($GY$11+$GY$13)</f>
        <v>0.001476454881087563</v>
      </c>
      <c r="ER46" s="283">
        <f>(ER11+ER13)/($GZ$11+$GZ$13)</f>
        <v>0.0013161346381683654</v>
      </c>
      <c r="ES46" s="283">
        <f>(ES11+ES13)/($HA$11+$HA$13)</f>
        <v>0.001316132483900092</v>
      </c>
      <c r="ET46" s="283">
        <f>(ET11+ET13)/($GY$11+$GY$13)</f>
        <v>0.0014282722043154747</v>
      </c>
      <c r="EU46" s="283">
        <f>(EU11+EU13)/($GZ$11+$GZ$13)</f>
        <v>0.0013796030598059261</v>
      </c>
      <c r="EV46" s="283">
        <f>(EV11+EV13)/($HA$11+$HA$13)</f>
        <v>0.0013796008016516191</v>
      </c>
      <c r="EW46" s="283">
        <f>(EW11+EW13)/($GY$11+$GY$13)</f>
        <v>0.013387900903101678</v>
      </c>
      <c r="EX46" s="283">
        <f>(EX11+EX13)/($GZ$11+$GZ$13)</f>
        <v>0.012994324219479545</v>
      </c>
      <c r="EY46" s="283">
        <f>(EY11+EY13)/($HA$11+$HA$13)</f>
        <v>0.01299430295018111</v>
      </c>
      <c r="EZ46" s="283">
        <f>(EZ11+EZ13)/($GY$11+$GY$13)</f>
        <v>0.0013835311473128211</v>
      </c>
      <c r="FA46" s="283">
        <f>(FA11+FA13)/($GZ$11+$GZ$13)</f>
        <v>0.0013461986273651046</v>
      </c>
      <c r="FB46" s="283">
        <f>(FB11+FB13)/($HA$11+$HA$13)</f>
        <v>0.0013461964238876574</v>
      </c>
      <c r="FC46" s="303">
        <f>(FC11+FC13)/($GY$11+$GY$13)</f>
        <v>0.0011804755809161633</v>
      </c>
      <c r="FD46" s="303">
        <f>(FD11+FD13)/($GZ$11+$GZ$13)</f>
        <v>0.001145772032720176</v>
      </c>
      <c r="FE46" s="303">
        <f>(FE11+FE13)/($HA$11+$HA$13)</f>
        <v>0.001145770157303887</v>
      </c>
      <c r="FF46" s="283">
        <f>(FF11+FF13)/($GY$11+$GY$13)</f>
        <v>0</v>
      </c>
      <c r="FG46" s="283">
        <f>(FG11+FG13)/($GZ$11+$GZ$13)</f>
        <v>0</v>
      </c>
      <c r="FH46" s="283">
        <f>(FH11+FH13)/($HA$11+$HA$13)</f>
        <v>0</v>
      </c>
      <c r="FI46" s="283">
        <f>(FI11+FI13)/($GY$11+$GY$13)</f>
        <v>0.0040335783697776776</v>
      </c>
      <c r="FJ46" s="283">
        <f>(FJ11+FJ13)/($GZ$11+$GZ$13)</f>
        <v>0.0039149994820642745</v>
      </c>
      <c r="FK46" s="283">
        <f>(FK11+FK13)/($HA$11+$HA$13)</f>
        <v>0.003914993073936314</v>
      </c>
      <c r="FL46" s="283">
        <f>(FL11+FL13)/($GY$11+$GY$13)</f>
        <v>0</v>
      </c>
      <c r="FM46" s="283">
        <f>(FM11+FM13)/($GZ$11+$GZ$13)</f>
        <v>0</v>
      </c>
      <c r="FN46" s="283">
        <f>(FN11+FN13)/($HA$11+$HA$13)</f>
        <v>0</v>
      </c>
      <c r="FO46" s="283">
        <f>(FO11+FO13)/($GY$11+$GY$13)</f>
        <v>0</v>
      </c>
      <c r="FP46" s="283">
        <f>(FP11+FP13)/($GZ$11+$GZ$13)</f>
        <v>0</v>
      </c>
      <c r="FQ46" s="283">
        <f>(FQ11+FQ13)/($HA$11+$HA$13)</f>
        <v>0</v>
      </c>
      <c r="FR46" s="283">
        <f>(FR11+FR13)/($GY$11+$GY$13)</f>
        <v>0</v>
      </c>
      <c r="FS46" s="283">
        <f>(FS11+FS13)/($GZ$11+$GZ$13)</f>
        <v>0</v>
      </c>
      <c r="FT46" s="283">
        <f>(FT11+FT13)/($HA$11+$HA$13)</f>
        <v>0</v>
      </c>
      <c r="FU46" s="283">
        <f>(FU11+FU13)/($GY$11+$GY$13)</f>
        <v>0</v>
      </c>
      <c r="FV46" s="283">
        <f>(FV11+FV13)/($GZ$11+$GZ$13)</f>
        <v>0</v>
      </c>
      <c r="FW46" s="283">
        <f>(FW11+FW13)/($HA$11+$HA$13)</f>
        <v>0</v>
      </c>
      <c r="FX46" s="283">
        <f>(FX11+FX13)/($GY$11+$GY$13)</f>
        <v>0</v>
      </c>
      <c r="FY46" s="283">
        <f>(FY11+FY13)/($GZ$11+$GZ$13)</f>
        <v>0</v>
      </c>
      <c r="FZ46" s="283">
        <f>(FZ11+FZ13)/($HA$11+$HA$13)</f>
        <v>0</v>
      </c>
      <c r="GA46" s="283">
        <f>(GA11+GA13)/($GY$11+$GY$13)</f>
        <v>0</v>
      </c>
      <c r="GB46" s="283">
        <f>(GB11+GB13)/($GZ$11+$GZ$13)</f>
        <v>0</v>
      </c>
      <c r="GC46" s="283">
        <f>(GC11+GC13)/($HA$11+$HA$13)</f>
        <v>0</v>
      </c>
      <c r="GD46" s="283">
        <f>(GD11+GD13)/($GY$11+$GY$13)</f>
        <v>0</v>
      </c>
      <c r="GE46" s="283">
        <f>(GE11+GE13)/($GZ$11+$GZ$13)</f>
        <v>0</v>
      </c>
      <c r="GF46" s="283">
        <f>(GF11+GF13)/($HA$11+$HA$13)</f>
        <v>0</v>
      </c>
      <c r="GG46" s="283">
        <f>SUM(GG11+GG13)/SUM('[2]свод затрат_5 (2)'!$BN$13+'[2]свод затрат_5 (2)'!$BN$15)</f>
        <v>0</v>
      </c>
      <c r="GH46" s="283">
        <f>SUM(GH11+GH13)/SUM('[2]свод затрат_5 (2)'!$BO$13+'[2]свод затрат_5 (2)'!$BO$15)</f>
        <v>0</v>
      </c>
      <c r="GI46" s="284">
        <f>SUM(GI11+GI13)/SUM('[2]свод затрат_5 (2)'!$BO$13+'[2]свод затрат_5 (2)'!$BO$15)</f>
        <v>0</v>
      </c>
      <c r="GJ46" s="283">
        <f>(GJ11+GJ13)/($GY$11+$GY$13)</f>
        <v>0</v>
      </c>
      <c r="GK46" s="283">
        <f>(GK11+GK13)/($GZ$11+$GZ$13)</f>
        <v>0</v>
      </c>
      <c r="GL46" s="283">
        <f>(GL11+GL13)/($HA$11+$HA$13)</f>
        <v>0</v>
      </c>
      <c r="GM46" s="283">
        <f>(GM11+GM13)/($GY$11+$GY$13)</f>
        <v>0</v>
      </c>
      <c r="GN46" s="283">
        <f>(GN11+GN13)/($GZ$11+$GZ$13)</f>
        <v>0</v>
      </c>
      <c r="GO46" s="283">
        <f>(GO11+GO13)/($HA$11+$HA$13)</f>
        <v>0</v>
      </c>
      <c r="GP46" s="283">
        <f>(GP11+GP13)/($GY$11+$GY$13)</f>
        <v>0</v>
      </c>
      <c r="GQ46" s="283">
        <f>(GQ11+GQ13)/($GZ$11+$GZ$13)</f>
        <v>0</v>
      </c>
      <c r="GR46" s="283">
        <f>(GR11+GR13)/($HA$11+$HA$13)</f>
        <v>0</v>
      </c>
      <c r="GS46" s="283">
        <f>(GS11+GS13)/($GY$11+$GY$13)</f>
        <v>0</v>
      </c>
      <c r="GT46" s="283">
        <f>(GT11+GT13)/($GZ$11+$GZ$13)</f>
        <v>0</v>
      </c>
      <c r="GU46" s="283">
        <f>(GU11+GU13)/($HA$11+$HA$13)</f>
        <v>0</v>
      </c>
      <c r="GV46" s="283">
        <f>(GV11+GV13)/($GY$11+$GY$13)</f>
        <v>0</v>
      </c>
      <c r="GW46" s="283">
        <f>(GW11+GW13)/($GZ$11+$GZ$13)</f>
        <v>0</v>
      </c>
      <c r="GX46" s="283">
        <f>(GX11+GX13)/($HA$11+$HA$13)</f>
        <v>0</v>
      </c>
      <c r="GY46" s="283">
        <f>(GY11+GY13)/($HA$11+$HA$13)</f>
        <v>0.9706004730861595</v>
      </c>
      <c r="GZ46" s="283">
        <f>(GZ11+GZ13)/($HA$11+$HA$13)</f>
        <v>0.9999983631854896</v>
      </c>
      <c r="HA46" s="283">
        <f>(HA11+HA13)/($HA$11+$HA$13)</f>
        <v>1</v>
      </c>
      <c r="HB46" s="286"/>
    </row>
    <row r="47" spans="2:210" s="248" customFormat="1" ht="15.75">
      <c r="B47" s="287"/>
      <c r="C47" s="288"/>
      <c r="D47" s="288"/>
      <c r="E47" s="288"/>
      <c r="CL47" s="247"/>
      <c r="CM47" s="247"/>
      <c r="CN47" s="247"/>
      <c r="DU47" s="289"/>
      <c r="DV47" s="289"/>
      <c r="DW47" s="289"/>
      <c r="EJ47" s="289"/>
      <c r="EK47" s="289"/>
      <c r="EL47" s="289"/>
      <c r="FC47" s="290"/>
      <c r="FD47" s="290"/>
      <c r="FE47" s="290"/>
      <c r="GG47" s="247"/>
      <c r="GH47" s="247"/>
      <c r="GI47" s="247"/>
      <c r="HB47" s="285"/>
    </row>
    <row r="48" spans="2:209" s="248" customFormat="1" ht="21" customHeight="1">
      <c r="B48" s="290">
        <v>100</v>
      </c>
      <c r="C48" s="293">
        <f>C44+F44+I44+L44+O44+R44+U44+X44+AA44</f>
        <v>34057.9</v>
      </c>
      <c r="D48" s="293">
        <f>D44+G44+J44+M44+P44+S44+V44+Y44+AB44</f>
        <v>33355.1</v>
      </c>
      <c r="E48" s="293">
        <f>E44+H44+K44+N44+Q44+T44+W44+Z44+AC44</f>
        <v>34027.1</v>
      </c>
      <c r="AP48" s="291"/>
      <c r="AQ48" s="291"/>
      <c r="AR48" s="291"/>
      <c r="AY48" s="249">
        <f>прил_8!C42</f>
        <v>9500</v>
      </c>
      <c r="AZ48" s="249">
        <f>прил_8!D42</f>
        <v>13000</v>
      </c>
      <c r="BA48" s="249">
        <f>прил_8!E42</f>
        <v>14000</v>
      </c>
      <c r="BE48" s="291"/>
      <c r="BF48" s="291"/>
      <c r="BG48" s="291"/>
      <c r="CL48" s="247"/>
      <c r="CM48" s="247"/>
      <c r="CN48" s="247"/>
      <c r="CO48" s="248" t="s">
        <v>14</v>
      </c>
      <c r="CR48" s="248" t="s">
        <v>14</v>
      </c>
      <c r="EJ48" s="289"/>
      <c r="EK48" s="289"/>
      <c r="EL48" s="289"/>
      <c r="EM48" s="290"/>
      <c r="EN48" s="290"/>
      <c r="EO48" s="290"/>
      <c r="FC48" s="290"/>
      <c r="FD48" s="290"/>
      <c r="FE48" s="290"/>
      <c r="FQ48" s="291"/>
      <c r="FR48" s="291"/>
      <c r="FS48" s="291"/>
      <c r="GG48" s="247"/>
      <c r="GH48" s="247"/>
      <c r="GI48" s="247"/>
      <c r="GM48" s="293" t="e">
        <f>GM44+GP44+GS44+#REF!+GV44+#REF!</f>
        <v>#REF!</v>
      </c>
      <c r="GN48" s="293" t="e">
        <f>GN44+GQ44+GT44+#REF!+GW44+#REF!</f>
        <v>#REF!</v>
      </c>
      <c r="GO48" s="293" t="e">
        <f>GO44+GR44+GU44+#REF!+GX44+#REF!</f>
        <v>#REF!</v>
      </c>
      <c r="GY48" s="248">
        <v>519124.4</v>
      </c>
      <c r="GZ48" s="248">
        <f>прил_1!D679</f>
        <v>504725.25</v>
      </c>
      <c r="HA48" s="248">
        <f>прил_1!E679</f>
        <v>509928.85000000003</v>
      </c>
    </row>
    <row r="49" spans="2:193" s="248" customFormat="1" ht="15">
      <c r="B49" s="248">
        <v>300</v>
      </c>
      <c r="C49" s="293">
        <f>AD44+AJ44</f>
        <v>2071</v>
      </c>
      <c r="D49" s="293">
        <f>AE44+AK44</f>
        <v>1672</v>
      </c>
      <c r="E49" s="293">
        <f>AF44+AL44</f>
        <v>1668</v>
      </c>
      <c r="AV49" s="291"/>
      <c r="AW49" s="291"/>
      <c r="AX49" s="291"/>
      <c r="AY49" s="292">
        <f>AY44-AY48</f>
        <v>0</v>
      </c>
      <c r="AZ49" s="292">
        <f>AZ44-AZ48</f>
        <v>0</v>
      </c>
      <c r="BA49" s="292">
        <f>BA44-BA48</f>
        <v>0</v>
      </c>
      <c r="BB49" s="291"/>
      <c r="BC49" s="291"/>
      <c r="BD49" s="291"/>
      <c r="BK49" s="291"/>
      <c r="BL49" s="291"/>
      <c r="BM49" s="291"/>
      <c r="BT49" s="291"/>
      <c r="BU49" s="291"/>
      <c r="BV49" s="291"/>
      <c r="CB49" s="289"/>
      <c r="CC49" s="289"/>
      <c r="CD49" s="289"/>
      <c r="CH49" s="289"/>
      <c r="CI49" s="289"/>
      <c r="CJ49" s="289"/>
      <c r="CL49" s="247"/>
      <c r="CM49" s="247"/>
      <c r="CN49" s="247"/>
      <c r="CO49" s="248">
        <v>113.9</v>
      </c>
      <c r="CQ49" s="289"/>
      <c r="CR49" s="248">
        <v>113.9</v>
      </c>
      <c r="CT49" s="289"/>
      <c r="CU49" s="289"/>
      <c r="CV49" s="289"/>
      <c r="FC49" s="290"/>
      <c r="FD49" s="290"/>
      <c r="FE49" s="290"/>
      <c r="FQ49" s="291"/>
      <c r="FR49" s="291"/>
      <c r="FS49" s="291"/>
      <c r="GG49" s="247"/>
      <c r="GH49" s="247"/>
      <c r="GI49" s="247"/>
      <c r="GJ49" s="289"/>
      <c r="GK49" s="289"/>
    </row>
    <row r="50" spans="2:209" s="248" customFormat="1" ht="15">
      <c r="B50" s="248">
        <v>400</v>
      </c>
      <c r="C50" s="291">
        <f>AM44+AP44+AS44+AV44+AY44</f>
        <v>35809.8</v>
      </c>
      <c r="D50" s="291">
        <f>AN44+AQ44+AT44+AW44+AZ44</f>
        <v>44096</v>
      </c>
      <c r="E50" s="291">
        <f>AO44+AR44+AU44+AX44+BA44</f>
        <v>45196</v>
      </c>
      <c r="CL50" s="247"/>
      <c r="CM50" s="247"/>
      <c r="CN50" s="247"/>
      <c r="DU50" s="289"/>
      <c r="DV50" s="289"/>
      <c r="DW50" s="289"/>
      <c r="FC50" s="290"/>
      <c r="FD50" s="290"/>
      <c r="FE50" s="290"/>
      <c r="FQ50" s="293"/>
      <c r="FR50" s="293"/>
      <c r="FS50" s="293"/>
      <c r="GG50" s="247"/>
      <c r="GH50" s="247"/>
      <c r="GI50" s="247"/>
      <c r="GY50" s="291">
        <f>GY48-GY44</f>
        <v>-0.060000000055879354</v>
      </c>
      <c r="GZ50" s="291">
        <f>GZ48-GZ44</f>
        <v>-0.11999999999534339</v>
      </c>
      <c r="HA50" s="291">
        <f>HA48-HA44</f>
        <v>-0.009999999892897904</v>
      </c>
    </row>
    <row r="51" spans="2:209" s="248" customFormat="1" ht="15">
      <c r="B51" s="248">
        <v>500</v>
      </c>
      <c r="C51" s="293">
        <f>BB44+BE44</f>
        <v>13692.7</v>
      </c>
      <c r="D51" s="293">
        <f>BC44+BF44</f>
        <v>10500</v>
      </c>
      <c r="E51" s="293">
        <f>BD44+BG44</f>
        <v>14000</v>
      </c>
      <c r="CL51" s="247"/>
      <c r="CM51" s="247"/>
      <c r="CN51" s="247"/>
      <c r="DL51" s="289"/>
      <c r="DM51" s="289"/>
      <c r="DN51" s="289"/>
      <c r="DP51" s="289"/>
      <c r="DQ51" s="289"/>
      <c r="DU51" s="291"/>
      <c r="DV51" s="291"/>
      <c r="DW51" s="291"/>
      <c r="FC51" s="290"/>
      <c r="FD51" s="290"/>
      <c r="FE51" s="290"/>
      <c r="GG51" s="247"/>
      <c r="GH51" s="247"/>
      <c r="GI51" s="247"/>
      <c r="GY51" s="291"/>
      <c r="GZ51" s="291"/>
      <c r="HA51" s="291"/>
    </row>
    <row r="52" spans="2:207" ht="15">
      <c r="B52" s="248">
        <v>700</v>
      </c>
      <c r="C52" s="289">
        <f>BH44+BK44+BN44+BQ44+BT44+BW44+BZ44+CC44+CF44+CI44+CL44</f>
        <v>243549.56</v>
      </c>
      <c r="D52" s="289">
        <f>BI44+BL44+BO44+BR44+BU44+BX44+CA44+CD44+CG44+CJ44+CM44</f>
        <v>245352.07</v>
      </c>
      <c r="E52" s="289">
        <f>BJ44+BM44+BP44+BS44+BV44+BY44+CB44+CE44+CH44+CK44+CN44</f>
        <v>248060.56</v>
      </c>
      <c r="DU52" s="294"/>
      <c r="DV52" s="294"/>
      <c r="DW52" s="294"/>
      <c r="GY52" s="295">
        <v>551</v>
      </c>
    </row>
    <row r="53" spans="2:207" ht="15">
      <c r="B53" s="248">
        <v>800</v>
      </c>
      <c r="C53" s="291">
        <f>CO44+CR44+CU44+CX44+DA44+DD44+DG44+DJ44+DM44+DP44</f>
        <v>36036</v>
      </c>
      <c r="D53" s="291">
        <f>CP44+CS44+CV44+CY44+DB44+DE44+DH44+DK44+DN44+DQ44</f>
        <v>35866</v>
      </c>
      <c r="E53" s="291">
        <f>CQ44+CT44+CW44+CZ44+DC44+DF44+DI44+DL44+DO44+DR44</f>
        <v>35926</v>
      </c>
      <c r="DU53" s="295"/>
      <c r="DV53" s="295"/>
      <c r="DW53" s="295"/>
      <c r="GO53" s="293"/>
      <c r="GY53" s="295">
        <f>GY50-GY52</f>
        <v>-551.0600000000559</v>
      </c>
    </row>
    <row r="54" spans="2:5" ht="15">
      <c r="B54" s="248">
        <v>900</v>
      </c>
      <c r="C54" s="291">
        <f>DS44+DV44+DY44+EB44+EE44+EH44+EK44+EN44+EQ44+ET44+EW44+EZ44+FC44+FF44+FI44</f>
        <v>97741.3</v>
      </c>
      <c r="D54" s="291">
        <f>DT44+DW44+DZ44+EC44+EF44+EI44+EL44+EO44+ER44+EU44+EX44+FA44+FD44+FG44+FJ44</f>
        <v>93247.5</v>
      </c>
      <c r="E54" s="291">
        <f>DU44+DX44+EA44+ED44+EG44+EJ44+EM44+EP44+ES44+EV44+EY44+FB44+FE44+FH44+FK44</f>
        <v>96565.5</v>
      </c>
    </row>
    <row r="55" spans="2:5" ht="15">
      <c r="B55" s="248">
        <v>1000</v>
      </c>
      <c r="C55" s="291">
        <f>FL44+FO44+FR44+FU44+FX44+GA44+GD44+GG44+GJ44</f>
        <v>25039.6</v>
      </c>
      <c r="D55" s="291">
        <f>FM44+FP44+FS44+FV44+FY44+GB44+GE44+GH44+GK44</f>
        <v>13001.1</v>
      </c>
      <c r="E55" s="291">
        <f>FN44+FQ44+FT44+FW44+FZ44+GC44+GF44+GI44+GL44</f>
        <v>6356.1</v>
      </c>
    </row>
    <row r="56" spans="2:5" ht="15">
      <c r="B56" s="248">
        <v>1100</v>
      </c>
      <c r="C56" s="291">
        <f>GM44+GP44+GS44+GV44</f>
        <v>30626.6</v>
      </c>
      <c r="D56" s="291">
        <f>GN44+GQ44+GT44+GW44</f>
        <v>27135.6</v>
      </c>
      <c r="E56" s="291">
        <f>GO44+GR44+GU44+GX44</f>
        <v>27629.6</v>
      </c>
    </row>
    <row r="57" spans="2:5" ht="15">
      <c r="B57" s="248"/>
      <c r="C57" s="291"/>
      <c r="D57" s="291"/>
      <c r="E57" s="291"/>
    </row>
    <row r="58" spans="2:5" ht="15">
      <c r="B58" s="248"/>
      <c r="C58" s="291"/>
      <c r="D58" s="291"/>
      <c r="E58" s="291"/>
    </row>
    <row r="59" spans="2:5" ht="15">
      <c r="B59" s="248"/>
      <c r="C59" s="291"/>
      <c r="D59" s="291"/>
      <c r="E59" s="291"/>
    </row>
    <row r="60" spans="2:5" ht="15">
      <c r="B60" s="248"/>
      <c r="C60" s="248"/>
      <c r="D60" s="248"/>
      <c r="E60" s="248"/>
    </row>
    <row r="61" spans="2:5" ht="15">
      <c r="B61" s="248"/>
      <c r="C61" s="248"/>
      <c r="D61" s="248"/>
      <c r="E61" s="248"/>
    </row>
    <row r="62" spans="2:5" ht="15">
      <c r="B62" s="248"/>
      <c r="C62" s="248"/>
      <c r="D62" s="248"/>
      <c r="E62" s="248"/>
    </row>
    <row r="63" spans="2:5" ht="15">
      <c r="B63" s="248"/>
      <c r="C63" s="248"/>
      <c r="D63" s="248"/>
      <c r="E63" s="248"/>
    </row>
    <row r="64" spans="2:5" ht="15">
      <c r="B64" s="248"/>
      <c r="C64" s="248"/>
      <c r="D64" s="248"/>
      <c r="E64" s="248"/>
    </row>
  </sheetData>
  <sheetProtection/>
  <mergeCells count="147">
    <mergeCell ref="FU9:FW9"/>
    <mergeCell ref="GG9:GI9"/>
    <mergeCell ref="GS9:GU9"/>
    <mergeCell ref="GJ9:GL9"/>
    <mergeCell ref="GD9:GF9"/>
    <mergeCell ref="HS7:HU7"/>
    <mergeCell ref="HE7:HG7"/>
    <mergeCell ref="HH7:HJ7"/>
    <mergeCell ref="HK7:HM7"/>
    <mergeCell ref="HP7:HR7"/>
    <mergeCell ref="HB7:HD7"/>
    <mergeCell ref="FF9:FH9"/>
    <mergeCell ref="FX9:FZ9"/>
    <mergeCell ref="GA9:GC9"/>
    <mergeCell ref="GM9:GO9"/>
    <mergeCell ref="GP9:GR9"/>
    <mergeCell ref="GJ7:GL7"/>
    <mergeCell ref="GM7:GO7"/>
    <mergeCell ref="GV9:GX9"/>
    <mergeCell ref="FR9:FT9"/>
    <mergeCell ref="CC9:CE9"/>
    <mergeCell ref="BK9:BM9"/>
    <mergeCell ref="X9:Z9"/>
    <mergeCell ref="AD9:AF9"/>
    <mergeCell ref="BN9:BP9"/>
    <mergeCell ref="BQ9:BS9"/>
    <mergeCell ref="BT9:BV9"/>
    <mergeCell ref="BW9:BY9"/>
    <mergeCell ref="BZ9:CB9"/>
    <mergeCell ref="AP9:AR9"/>
    <mergeCell ref="AS9:AU9"/>
    <mergeCell ref="BE9:BG9"/>
    <mergeCell ref="BH9:BJ9"/>
    <mergeCell ref="AV9:AX9"/>
    <mergeCell ref="AY9:BA9"/>
    <mergeCell ref="BB9:BD9"/>
    <mergeCell ref="CF9:CH9"/>
    <mergeCell ref="CU9:CW9"/>
    <mergeCell ref="CX9:CZ9"/>
    <mergeCell ref="DG9:DI9"/>
    <mergeCell ref="DA9:DC9"/>
    <mergeCell ref="CI9:CK9"/>
    <mergeCell ref="CR9:CT9"/>
    <mergeCell ref="CL9:CN9"/>
    <mergeCell ref="CO9:CQ9"/>
    <mergeCell ref="DJ9:DL9"/>
    <mergeCell ref="EN9:EP9"/>
    <mergeCell ref="CX7:CZ7"/>
    <mergeCell ref="DA7:DC7"/>
    <mergeCell ref="DG7:DI7"/>
    <mergeCell ref="AM9:AO9"/>
    <mergeCell ref="EK9:EM9"/>
    <mergeCell ref="DD9:DF9"/>
    <mergeCell ref="EE7:EG7"/>
    <mergeCell ref="EH7:EJ7"/>
    <mergeCell ref="FL9:FN9"/>
    <mergeCell ref="FO9:FQ9"/>
    <mergeCell ref="FI9:FK9"/>
    <mergeCell ref="EW9:EY9"/>
    <mergeCell ref="EB9:ED9"/>
    <mergeCell ref="DV9:DX9"/>
    <mergeCell ref="DY9:EA9"/>
    <mergeCell ref="DM9:DO9"/>
    <mergeCell ref="DS9:DU9"/>
    <mergeCell ref="FC9:FE9"/>
    <mergeCell ref="DP9:DR9"/>
    <mergeCell ref="EZ9:FB9"/>
    <mergeCell ref="EE9:EG9"/>
    <mergeCell ref="EH9:EJ9"/>
    <mergeCell ref="EQ9:ES9"/>
    <mergeCell ref="ET9:EV9"/>
    <mergeCell ref="EK7:EM7"/>
    <mergeCell ref="EN7:EP7"/>
    <mergeCell ref="GV7:GX7"/>
    <mergeCell ref="GY7:HA7"/>
    <mergeCell ref="GP7:GR7"/>
    <mergeCell ref="GA7:GC7"/>
    <mergeCell ref="EW7:EY7"/>
    <mergeCell ref="FF7:FH7"/>
    <mergeCell ref="GS7:GU7"/>
    <mergeCell ref="FI7:FK7"/>
    <mergeCell ref="GD7:GF7"/>
    <mergeCell ref="GG7:GI7"/>
    <mergeCell ref="FR7:FT7"/>
    <mergeCell ref="FU7:FW7"/>
    <mergeCell ref="FX7:FZ7"/>
    <mergeCell ref="FO7:FQ7"/>
    <mergeCell ref="DJ7:DL7"/>
    <mergeCell ref="DM7:DO7"/>
    <mergeCell ref="FL7:FN7"/>
    <mergeCell ref="EZ7:FB7"/>
    <mergeCell ref="FC7:FE7"/>
    <mergeCell ref="EQ7:ES7"/>
    <mergeCell ref="ET7:EV7"/>
    <mergeCell ref="DY7:EA7"/>
    <mergeCell ref="EB7:ED7"/>
    <mergeCell ref="DS7:DU7"/>
    <mergeCell ref="DV7:DX7"/>
    <mergeCell ref="DP7:DR7"/>
    <mergeCell ref="BT7:BV7"/>
    <mergeCell ref="BW7:BY7"/>
    <mergeCell ref="BZ7:CB7"/>
    <mergeCell ref="CF7:CH7"/>
    <mergeCell ref="CI7:CK7"/>
    <mergeCell ref="CR7:CT7"/>
    <mergeCell ref="DD7:DF7"/>
    <mergeCell ref="CU7:CW7"/>
    <mergeCell ref="BE7:BG7"/>
    <mergeCell ref="BH7:BJ7"/>
    <mergeCell ref="BK7:BM7"/>
    <mergeCell ref="CO7:CQ7"/>
    <mergeCell ref="CC7:CE7"/>
    <mergeCell ref="BQ7:BS7"/>
    <mergeCell ref="BN7:BP7"/>
    <mergeCell ref="CL7:CN7"/>
    <mergeCell ref="A46:B46"/>
    <mergeCell ref="A44:B44"/>
    <mergeCell ref="A45:B45"/>
    <mergeCell ref="C7:E7"/>
    <mergeCell ref="C9:E9"/>
    <mergeCell ref="A7:A8"/>
    <mergeCell ref="B7:B8"/>
    <mergeCell ref="L9:N9"/>
    <mergeCell ref="AJ9:AL9"/>
    <mergeCell ref="AA9:AC9"/>
    <mergeCell ref="O7:Q7"/>
    <mergeCell ref="O9:Q9"/>
    <mergeCell ref="R9:T9"/>
    <mergeCell ref="U9:W9"/>
    <mergeCell ref="U7:W7"/>
    <mergeCell ref="AG7:AI7"/>
    <mergeCell ref="F9:H9"/>
    <mergeCell ref="I9:K9"/>
    <mergeCell ref="F7:H7"/>
    <mergeCell ref="I7:K7"/>
    <mergeCell ref="BB7:BD7"/>
    <mergeCell ref="AS7:AU7"/>
    <mergeCell ref="AV7:AX7"/>
    <mergeCell ref="L7:N7"/>
    <mergeCell ref="R7:T7"/>
    <mergeCell ref="AJ7:AL7"/>
    <mergeCell ref="AY7:BA7"/>
    <mergeCell ref="AA7:AC7"/>
    <mergeCell ref="AM7:AO7"/>
    <mergeCell ref="AP7:AR7"/>
    <mergeCell ref="AD7:AF7"/>
    <mergeCell ref="X7:Z7"/>
  </mergeCells>
  <printOptions/>
  <pageMargins left="0.41" right="0.21" top="0.41" bottom="0.3" header="0.33" footer="0.35"/>
  <pageSetup fitToWidth="19" fitToHeight="1" horizontalDpi="600" verticalDpi="600" orientation="landscape" paperSize="9" scale="34" r:id="rId3"/>
  <colBreaks count="5" manualBreakCount="5">
    <brk id="65" max="65535" man="1"/>
    <brk id="95" max="65535" man="1"/>
    <brk id="122" max="65535" man="1"/>
    <brk id="149" max="65535" man="1"/>
    <brk id="17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P37"/>
  <sheetViews>
    <sheetView view="pageBreakPreview" zoomScaleSheetLayoutView="100" zoomScalePageLayoutView="0" workbookViewId="0" topLeftCell="C1">
      <pane ySplit="11" topLeftCell="A12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4.57421875" style="66" customWidth="1"/>
    <col min="2" max="2" width="21.57421875" style="66" bestFit="1" customWidth="1"/>
    <col min="3" max="3" width="15.00390625" style="66" customWidth="1"/>
    <col min="4" max="5" width="10.7109375" style="66" bestFit="1" customWidth="1"/>
    <col min="6" max="8" width="9.28125" style="66" customWidth="1"/>
    <col min="9" max="9" width="10.28125" style="66" bestFit="1" customWidth="1"/>
    <col min="10" max="10" width="8.28125" style="66" customWidth="1"/>
    <col min="11" max="14" width="9.28125" style="66" customWidth="1"/>
    <col min="15" max="16384" width="9.140625" style="66" customWidth="1"/>
  </cols>
  <sheetData>
    <row r="1" s="29" customFormat="1" ht="12.75">
      <c r="L1" s="29" t="s">
        <v>844</v>
      </c>
    </row>
    <row r="2" s="29" customFormat="1" ht="12.75">
      <c r="L2" t="s">
        <v>1284</v>
      </c>
    </row>
    <row r="3" s="29" customFormat="1" ht="12.75">
      <c r="L3" s="29" t="s">
        <v>623</v>
      </c>
    </row>
    <row r="4" s="29" customFormat="1" ht="12.75">
      <c r="L4" s="29" t="s">
        <v>624</v>
      </c>
    </row>
    <row r="5" s="29" customFormat="1" ht="12.75">
      <c r="L5" t="s">
        <v>1283</v>
      </c>
    </row>
    <row r="7" spans="3:14" ht="12.75">
      <c r="C7" s="138" t="s">
        <v>348</v>
      </c>
      <c r="D7" s="138"/>
      <c r="E7" s="138"/>
      <c r="I7" s="138"/>
      <c r="J7" s="138"/>
      <c r="K7" s="138"/>
      <c r="L7" s="138"/>
      <c r="M7" s="138"/>
      <c r="N7" s="138"/>
    </row>
    <row r="8" spans="3:14" s="2" customFormat="1" ht="12.75">
      <c r="C8" s="138" t="s">
        <v>117</v>
      </c>
      <c r="D8" s="138"/>
      <c r="E8" s="138"/>
      <c r="I8" s="138"/>
      <c r="J8" s="138"/>
      <c r="K8" s="138"/>
      <c r="L8" s="138"/>
      <c r="M8" s="138"/>
      <c r="N8" s="138"/>
    </row>
    <row r="9" spans="6:14" ht="12.75">
      <c r="F9" s="77"/>
      <c r="G9" s="77"/>
      <c r="H9" s="77"/>
      <c r="N9" s="77"/>
    </row>
    <row r="10" spans="1:42" s="142" customFormat="1" ht="33.75" customHeight="1">
      <c r="A10" s="243" t="s">
        <v>625</v>
      </c>
      <c r="B10" s="243" t="s">
        <v>349</v>
      </c>
      <c r="C10" s="244" t="s">
        <v>350</v>
      </c>
      <c r="D10" s="245"/>
      <c r="E10" s="246"/>
      <c r="F10" s="513" t="s">
        <v>353</v>
      </c>
      <c r="G10" s="514"/>
      <c r="H10" s="515"/>
      <c r="I10" s="516" t="s">
        <v>351</v>
      </c>
      <c r="J10" s="517"/>
      <c r="K10" s="518"/>
      <c r="L10" s="513" t="s">
        <v>352</v>
      </c>
      <c r="M10" s="514"/>
      <c r="N10" s="515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1"/>
      <c r="AK10" s="141"/>
      <c r="AL10" s="141"/>
      <c r="AM10" s="141"/>
      <c r="AN10" s="141"/>
      <c r="AO10" s="141"/>
      <c r="AP10" s="141"/>
    </row>
    <row r="11" spans="1:42" s="24" customFormat="1" ht="12.75">
      <c r="A11" s="344"/>
      <c r="B11" s="344"/>
      <c r="C11" s="1">
        <v>2010</v>
      </c>
      <c r="D11" s="1">
        <v>2011</v>
      </c>
      <c r="E11" s="1">
        <v>2012</v>
      </c>
      <c r="F11" s="1">
        <v>2010</v>
      </c>
      <c r="G11" s="1">
        <v>2011</v>
      </c>
      <c r="H11" s="1">
        <v>2012</v>
      </c>
      <c r="I11" s="1">
        <v>2010</v>
      </c>
      <c r="J11" s="1">
        <v>2011</v>
      </c>
      <c r="K11" s="1">
        <v>2012</v>
      </c>
      <c r="L11" s="1">
        <v>2010</v>
      </c>
      <c r="M11" s="1">
        <v>2011</v>
      </c>
      <c r="N11" s="1">
        <v>2012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59"/>
      <c r="AK11" s="159"/>
      <c r="AL11" s="159"/>
      <c r="AM11" s="159"/>
      <c r="AN11" s="159"/>
      <c r="AO11" s="159"/>
      <c r="AP11" s="159"/>
    </row>
    <row r="12" spans="1:42" ht="12.75">
      <c r="A12" s="179">
        <v>1</v>
      </c>
      <c r="B12" s="56" t="s">
        <v>354</v>
      </c>
      <c r="C12" s="187">
        <f>F12+I12+L12</f>
        <v>1182.6000000000001</v>
      </c>
      <c r="D12" s="187">
        <f>G12+J12+M12</f>
        <v>952.8000000000001</v>
      </c>
      <c r="E12" s="187">
        <f>H12+K12+N12</f>
        <v>970.2</v>
      </c>
      <c r="F12" s="348">
        <v>863.4</v>
      </c>
      <c r="G12" s="348">
        <v>880.6</v>
      </c>
      <c r="H12" s="348">
        <v>898</v>
      </c>
      <c r="I12" s="353">
        <v>247</v>
      </c>
      <c r="J12" s="197"/>
      <c r="K12" s="197"/>
      <c r="L12" s="348">
        <v>72.2</v>
      </c>
      <c r="M12" s="348">
        <v>72.2</v>
      </c>
      <c r="N12" s="348">
        <v>72.2</v>
      </c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1"/>
      <c r="AJ12" s="181"/>
      <c r="AK12" s="181"/>
      <c r="AL12" s="181"/>
      <c r="AM12" s="181"/>
      <c r="AN12" s="181"/>
      <c r="AO12" s="181"/>
      <c r="AP12" s="181"/>
    </row>
    <row r="13" spans="1:42" ht="12.75">
      <c r="A13" s="179">
        <v>2</v>
      </c>
      <c r="B13" s="56" t="s">
        <v>355</v>
      </c>
      <c r="C13" s="187">
        <f aca="true" t="shared" si="0" ref="C13:C33">F13+I13+L13</f>
        <v>1334.6000000000001</v>
      </c>
      <c r="D13" s="187">
        <f aca="true" t="shared" si="1" ref="D13:D33">G13+J13+M13</f>
        <v>1359</v>
      </c>
      <c r="E13" s="187">
        <f aca="true" t="shared" si="2" ref="E13:E33">H13+K13+N13</f>
        <v>1383.8000000000002</v>
      </c>
      <c r="F13" s="349">
        <v>1227.2</v>
      </c>
      <c r="G13" s="349">
        <v>1251.6</v>
      </c>
      <c r="H13" s="349">
        <v>1276.4</v>
      </c>
      <c r="I13" s="353"/>
      <c r="J13" s="81"/>
      <c r="K13" s="81"/>
      <c r="L13" s="349">
        <v>107.4</v>
      </c>
      <c r="M13" s="349">
        <v>107.4</v>
      </c>
      <c r="N13" s="349">
        <v>107.4</v>
      </c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1"/>
      <c r="AJ13" s="181"/>
      <c r="AK13" s="181"/>
      <c r="AL13" s="181"/>
      <c r="AM13" s="181"/>
      <c r="AN13" s="181"/>
      <c r="AO13" s="181"/>
      <c r="AP13" s="181"/>
    </row>
    <row r="14" spans="1:42" ht="12.75">
      <c r="A14" s="179">
        <v>3</v>
      </c>
      <c r="B14" s="56" t="s">
        <v>356</v>
      </c>
      <c r="C14" s="187">
        <f t="shared" si="0"/>
        <v>1210.93</v>
      </c>
      <c r="D14" s="187">
        <f t="shared" si="1"/>
        <v>1109.83</v>
      </c>
      <c r="E14" s="187">
        <f t="shared" si="2"/>
        <v>1129.93</v>
      </c>
      <c r="F14" s="350">
        <v>999.2</v>
      </c>
      <c r="G14" s="350">
        <v>1019.1</v>
      </c>
      <c r="H14" s="350">
        <v>1039.2</v>
      </c>
      <c r="I14" s="353">
        <v>121</v>
      </c>
      <c r="J14" s="81"/>
      <c r="K14" s="81"/>
      <c r="L14" s="349">
        <v>90.73</v>
      </c>
      <c r="M14" s="349">
        <v>90.73</v>
      </c>
      <c r="N14" s="349">
        <v>90.73</v>
      </c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</row>
    <row r="15" spans="1:14" ht="12.75">
      <c r="A15" s="179">
        <v>4</v>
      </c>
      <c r="B15" s="56" t="s">
        <v>357</v>
      </c>
      <c r="C15" s="187">
        <f t="shared" si="0"/>
        <v>704.4000000000001</v>
      </c>
      <c r="D15" s="187">
        <f t="shared" si="1"/>
        <v>546.4000000000001</v>
      </c>
      <c r="E15" s="187">
        <f t="shared" si="2"/>
        <v>554.4000000000001</v>
      </c>
      <c r="F15" s="351">
        <v>398.6</v>
      </c>
      <c r="G15" s="351">
        <v>406.6</v>
      </c>
      <c r="H15" s="351">
        <v>414.6</v>
      </c>
      <c r="I15" s="353">
        <v>166</v>
      </c>
      <c r="J15" s="197"/>
      <c r="K15" s="197"/>
      <c r="L15" s="348">
        <v>139.8</v>
      </c>
      <c r="M15" s="348">
        <v>139.8</v>
      </c>
      <c r="N15" s="348">
        <v>139.8</v>
      </c>
    </row>
    <row r="16" spans="1:14" ht="12.75">
      <c r="A16" s="179">
        <v>5</v>
      </c>
      <c r="B16" s="56" t="s">
        <v>358</v>
      </c>
      <c r="C16" s="187">
        <f t="shared" si="0"/>
        <v>1715.8</v>
      </c>
      <c r="D16" s="187">
        <f t="shared" si="1"/>
        <v>1745.1000000000001</v>
      </c>
      <c r="E16" s="187">
        <f t="shared" si="2"/>
        <v>1774.7</v>
      </c>
      <c r="F16" s="351">
        <v>1470.6</v>
      </c>
      <c r="G16" s="351">
        <v>1499.9</v>
      </c>
      <c r="H16" s="351">
        <v>1529.5</v>
      </c>
      <c r="I16" s="353"/>
      <c r="J16" s="197"/>
      <c r="K16" s="197"/>
      <c r="L16" s="348">
        <v>245.2</v>
      </c>
      <c r="M16" s="348">
        <v>245.2</v>
      </c>
      <c r="N16" s="348">
        <v>245.2</v>
      </c>
    </row>
    <row r="17" spans="1:14" ht="12.75">
      <c r="A17" s="179">
        <v>6</v>
      </c>
      <c r="B17" s="56" t="s">
        <v>359</v>
      </c>
      <c r="C17" s="187">
        <f t="shared" si="0"/>
        <v>1330.7</v>
      </c>
      <c r="D17" s="187">
        <f t="shared" si="1"/>
        <v>930.5</v>
      </c>
      <c r="E17" s="187">
        <f t="shared" si="2"/>
        <v>947.5</v>
      </c>
      <c r="F17" s="351">
        <v>842.9</v>
      </c>
      <c r="G17" s="351">
        <v>859.7</v>
      </c>
      <c r="H17" s="351">
        <v>876.7</v>
      </c>
      <c r="I17" s="353">
        <v>417</v>
      </c>
      <c r="J17" s="197"/>
      <c r="K17" s="197"/>
      <c r="L17" s="348">
        <v>70.8</v>
      </c>
      <c r="M17" s="348">
        <v>70.8</v>
      </c>
      <c r="N17" s="348">
        <v>70.8</v>
      </c>
    </row>
    <row r="18" spans="1:14" ht="12.75">
      <c r="A18" s="179">
        <v>7</v>
      </c>
      <c r="B18" s="56" t="s">
        <v>361</v>
      </c>
      <c r="C18" s="187">
        <f t="shared" si="0"/>
        <v>2473.4</v>
      </c>
      <c r="D18" s="187">
        <f t="shared" si="1"/>
        <v>2520</v>
      </c>
      <c r="E18" s="187">
        <f t="shared" si="2"/>
        <v>2567.3</v>
      </c>
      <c r="F18" s="350">
        <v>2340.6</v>
      </c>
      <c r="G18" s="350">
        <v>2387.2</v>
      </c>
      <c r="H18" s="350">
        <v>2434.5</v>
      </c>
      <c r="I18" s="353"/>
      <c r="J18" s="81"/>
      <c r="K18" s="81"/>
      <c r="L18" s="348">
        <v>132.8</v>
      </c>
      <c r="M18" s="348">
        <v>132.8</v>
      </c>
      <c r="N18" s="348">
        <v>132.8</v>
      </c>
    </row>
    <row r="19" spans="1:14" ht="12.75">
      <c r="A19" s="179">
        <v>8</v>
      </c>
      <c r="B19" s="56" t="s">
        <v>362</v>
      </c>
      <c r="C19" s="187">
        <f t="shared" si="0"/>
        <v>706.3</v>
      </c>
      <c r="D19" s="187">
        <f t="shared" si="1"/>
        <v>441.1</v>
      </c>
      <c r="E19" s="187">
        <f t="shared" si="2"/>
        <v>449</v>
      </c>
      <c r="F19" s="350">
        <v>392</v>
      </c>
      <c r="G19" s="350">
        <v>399.8</v>
      </c>
      <c r="H19" s="350">
        <v>407.7</v>
      </c>
      <c r="I19" s="353">
        <v>273</v>
      </c>
      <c r="J19" s="81"/>
      <c r="K19" s="81"/>
      <c r="L19" s="349">
        <v>41.3</v>
      </c>
      <c r="M19" s="349">
        <v>41.3</v>
      </c>
      <c r="N19" s="349">
        <v>41.3</v>
      </c>
    </row>
    <row r="20" spans="1:14" ht="12.75">
      <c r="A20" s="179">
        <v>9</v>
      </c>
      <c r="B20" s="56" t="s">
        <v>363</v>
      </c>
      <c r="C20" s="187">
        <f t="shared" si="0"/>
        <v>1020.1</v>
      </c>
      <c r="D20" s="187">
        <f t="shared" si="1"/>
        <v>699</v>
      </c>
      <c r="E20" s="187">
        <f t="shared" si="2"/>
        <v>711.1</v>
      </c>
      <c r="F20" s="350">
        <v>596.9</v>
      </c>
      <c r="G20" s="350">
        <v>608.8</v>
      </c>
      <c r="H20" s="350">
        <v>620.9</v>
      </c>
      <c r="I20" s="353">
        <v>333</v>
      </c>
      <c r="J20" s="81"/>
      <c r="K20" s="81"/>
      <c r="L20" s="348">
        <v>90.2</v>
      </c>
      <c r="M20" s="348">
        <v>90.2</v>
      </c>
      <c r="N20" s="348">
        <v>90.2</v>
      </c>
    </row>
    <row r="21" spans="1:14" ht="12.75">
      <c r="A21" s="179">
        <v>10</v>
      </c>
      <c r="B21" s="56" t="s">
        <v>364</v>
      </c>
      <c r="C21" s="187">
        <f t="shared" si="0"/>
        <v>1830.5</v>
      </c>
      <c r="D21" s="187">
        <f t="shared" si="1"/>
        <v>1866.4</v>
      </c>
      <c r="E21" s="187">
        <f t="shared" si="2"/>
        <v>1902.7</v>
      </c>
      <c r="F21" s="350">
        <v>1801.6</v>
      </c>
      <c r="G21" s="350">
        <v>1837.5</v>
      </c>
      <c r="H21" s="350">
        <v>1873.8</v>
      </c>
      <c r="I21" s="353"/>
      <c r="J21" s="81"/>
      <c r="K21" s="81"/>
      <c r="L21" s="349">
        <v>28.9</v>
      </c>
      <c r="M21" s="349">
        <v>28.9</v>
      </c>
      <c r="N21" s="349">
        <v>28.9</v>
      </c>
    </row>
    <row r="22" spans="1:14" ht="12.75">
      <c r="A22" s="179">
        <v>11</v>
      </c>
      <c r="B22" s="56" t="s">
        <v>365</v>
      </c>
      <c r="C22" s="187">
        <f t="shared" si="0"/>
        <v>1035.1</v>
      </c>
      <c r="D22" s="187">
        <f t="shared" si="1"/>
        <v>1055.2</v>
      </c>
      <c r="E22" s="187">
        <f t="shared" si="2"/>
        <v>1075.6000000000001</v>
      </c>
      <c r="F22" s="350">
        <v>1008.9</v>
      </c>
      <c r="G22" s="350">
        <v>1029</v>
      </c>
      <c r="H22" s="350">
        <v>1049.4</v>
      </c>
      <c r="I22" s="353"/>
      <c r="J22" s="81"/>
      <c r="K22" s="81"/>
      <c r="L22" s="348">
        <v>26.2</v>
      </c>
      <c r="M22" s="348">
        <v>26.2</v>
      </c>
      <c r="N22" s="348">
        <v>26.2</v>
      </c>
    </row>
    <row r="23" spans="1:14" ht="12.75">
      <c r="A23" s="179">
        <v>12</v>
      </c>
      <c r="B23" s="56" t="s">
        <v>366</v>
      </c>
      <c r="C23" s="187">
        <f t="shared" si="0"/>
        <v>1402.1000000000001</v>
      </c>
      <c r="D23" s="187">
        <f t="shared" si="1"/>
        <v>652.1999999999999</v>
      </c>
      <c r="E23" s="187">
        <f t="shared" si="2"/>
        <v>664.5</v>
      </c>
      <c r="F23" s="350">
        <v>607.7</v>
      </c>
      <c r="G23" s="350">
        <v>619.8</v>
      </c>
      <c r="H23" s="350">
        <v>632.1</v>
      </c>
      <c r="I23" s="353">
        <v>762</v>
      </c>
      <c r="J23" s="81"/>
      <c r="K23" s="81"/>
      <c r="L23" s="349">
        <v>32.4</v>
      </c>
      <c r="M23" s="349">
        <v>32.4</v>
      </c>
      <c r="N23" s="349">
        <v>32.4</v>
      </c>
    </row>
    <row r="24" spans="1:14" ht="12.75">
      <c r="A24" s="179">
        <v>13</v>
      </c>
      <c r="B24" s="56" t="s">
        <v>367</v>
      </c>
      <c r="C24" s="187">
        <f t="shared" si="0"/>
        <v>796</v>
      </c>
      <c r="D24" s="187">
        <f t="shared" si="1"/>
        <v>428.20000000000005</v>
      </c>
      <c r="E24" s="187">
        <f t="shared" si="2"/>
        <v>434.5</v>
      </c>
      <c r="F24" s="351">
        <v>312.6</v>
      </c>
      <c r="G24" s="351">
        <v>318.8</v>
      </c>
      <c r="H24" s="351">
        <v>325.1</v>
      </c>
      <c r="I24" s="353">
        <v>374</v>
      </c>
      <c r="J24" s="197"/>
      <c r="K24" s="197"/>
      <c r="L24" s="348">
        <v>109.4</v>
      </c>
      <c r="M24" s="348">
        <v>109.4</v>
      </c>
      <c r="N24" s="348">
        <v>109.4</v>
      </c>
    </row>
    <row r="25" spans="1:14" ht="12.75">
      <c r="A25" s="179">
        <v>14</v>
      </c>
      <c r="B25" s="56" t="s">
        <v>368</v>
      </c>
      <c r="C25" s="187">
        <f t="shared" si="0"/>
        <v>1667.6999999999998</v>
      </c>
      <c r="D25" s="187">
        <f t="shared" si="1"/>
        <v>1700.3999999999999</v>
      </c>
      <c r="E25" s="187">
        <f t="shared" si="2"/>
        <v>1733.5</v>
      </c>
      <c r="F25" s="350">
        <v>1638.6</v>
      </c>
      <c r="G25" s="350">
        <v>1671.3</v>
      </c>
      <c r="H25" s="350">
        <v>1704.4</v>
      </c>
      <c r="I25" s="353"/>
      <c r="J25" s="81"/>
      <c r="K25" s="81"/>
      <c r="L25" s="348">
        <v>29.1</v>
      </c>
      <c r="M25" s="348">
        <v>29.1</v>
      </c>
      <c r="N25" s="348">
        <v>29.1</v>
      </c>
    </row>
    <row r="26" spans="1:14" ht="12.75">
      <c r="A26" s="179">
        <v>15</v>
      </c>
      <c r="B26" s="56" t="s">
        <v>369</v>
      </c>
      <c r="C26" s="187">
        <f t="shared" si="0"/>
        <v>737.5</v>
      </c>
      <c r="D26" s="187">
        <f t="shared" si="1"/>
        <v>394.7</v>
      </c>
      <c r="E26" s="187">
        <f t="shared" si="2"/>
        <v>401.9</v>
      </c>
      <c r="F26" s="350">
        <v>357.1</v>
      </c>
      <c r="G26" s="350">
        <v>364.3</v>
      </c>
      <c r="H26" s="350">
        <v>371.5</v>
      </c>
      <c r="I26" s="353">
        <v>350</v>
      </c>
      <c r="J26" s="81"/>
      <c r="K26" s="81"/>
      <c r="L26" s="348">
        <v>30.4</v>
      </c>
      <c r="M26" s="348">
        <v>30.4</v>
      </c>
      <c r="N26" s="348">
        <v>30.4</v>
      </c>
    </row>
    <row r="27" spans="1:14" ht="12.75">
      <c r="A27" s="179">
        <v>16</v>
      </c>
      <c r="B27" s="56" t="s">
        <v>370</v>
      </c>
      <c r="C27" s="187">
        <f t="shared" si="0"/>
        <v>1213.5</v>
      </c>
      <c r="D27" s="187">
        <f t="shared" si="1"/>
        <v>1235.5</v>
      </c>
      <c r="E27" s="187">
        <f t="shared" si="2"/>
        <v>1257.7</v>
      </c>
      <c r="F27" s="350">
        <v>1103.2</v>
      </c>
      <c r="G27" s="350">
        <v>1125.2</v>
      </c>
      <c r="H27" s="350">
        <v>1147.4</v>
      </c>
      <c r="I27" s="353"/>
      <c r="J27" s="81"/>
      <c r="K27" s="81"/>
      <c r="L27" s="348">
        <v>110.3</v>
      </c>
      <c r="M27" s="348">
        <v>110.3</v>
      </c>
      <c r="N27" s="348">
        <v>110.3</v>
      </c>
    </row>
    <row r="28" spans="1:14" ht="12.75">
      <c r="A28" s="179">
        <v>17</v>
      </c>
      <c r="B28" s="56" t="s">
        <v>371</v>
      </c>
      <c r="C28" s="187">
        <f t="shared" si="0"/>
        <v>773.5</v>
      </c>
      <c r="D28" s="187">
        <f t="shared" si="1"/>
        <v>584.1</v>
      </c>
      <c r="E28" s="187">
        <f t="shared" si="2"/>
        <v>592.8</v>
      </c>
      <c r="F28" s="351">
        <v>431.4</v>
      </c>
      <c r="G28" s="351">
        <v>440</v>
      </c>
      <c r="H28" s="351">
        <v>448.7</v>
      </c>
      <c r="I28" s="353">
        <v>198</v>
      </c>
      <c r="J28" s="197"/>
      <c r="K28" s="197"/>
      <c r="L28" s="348">
        <v>144.1</v>
      </c>
      <c r="M28" s="348">
        <v>144.1</v>
      </c>
      <c r="N28" s="348">
        <v>144.1</v>
      </c>
    </row>
    <row r="29" spans="1:14" ht="12.75">
      <c r="A29" s="179">
        <v>18</v>
      </c>
      <c r="B29" s="56" t="s">
        <v>372</v>
      </c>
      <c r="C29" s="187">
        <f t="shared" si="0"/>
        <v>1305.1999999999998</v>
      </c>
      <c r="D29" s="187">
        <f t="shared" si="1"/>
        <v>1330.3999999999999</v>
      </c>
      <c r="E29" s="187">
        <f t="shared" si="2"/>
        <v>1356</v>
      </c>
      <c r="F29" s="350">
        <v>1265.6</v>
      </c>
      <c r="G29" s="350">
        <v>1290.8</v>
      </c>
      <c r="H29" s="350">
        <v>1316.4</v>
      </c>
      <c r="I29" s="353"/>
      <c r="J29" s="81"/>
      <c r="K29" s="81"/>
      <c r="L29" s="349">
        <v>39.6</v>
      </c>
      <c r="M29" s="349">
        <v>39.6</v>
      </c>
      <c r="N29" s="349">
        <v>39.6</v>
      </c>
    </row>
    <row r="30" spans="1:14" ht="12.75">
      <c r="A30" s="179">
        <v>19</v>
      </c>
      <c r="B30" s="56" t="s">
        <v>373</v>
      </c>
      <c r="C30" s="187">
        <f t="shared" si="0"/>
        <v>1357</v>
      </c>
      <c r="D30" s="187">
        <f t="shared" si="1"/>
        <v>631.5</v>
      </c>
      <c r="E30" s="187">
        <f t="shared" si="2"/>
        <v>643.1</v>
      </c>
      <c r="F30" s="350">
        <v>574.9</v>
      </c>
      <c r="G30" s="350">
        <v>586.4</v>
      </c>
      <c r="H30" s="350">
        <v>598</v>
      </c>
      <c r="I30" s="353">
        <v>737</v>
      </c>
      <c r="J30" s="81"/>
      <c r="K30" s="81"/>
      <c r="L30" s="348">
        <v>45.1</v>
      </c>
      <c r="M30" s="348">
        <v>45.1</v>
      </c>
      <c r="N30" s="348">
        <v>45.1</v>
      </c>
    </row>
    <row r="31" spans="1:14" ht="12.75">
      <c r="A31" s="179">
        <v>20</v>
      </c>
      <c r="B31" s="56" t="s">
        <v>374</v>
      </c>
      <c r="C31" s="187">
        <f t="shared" si="0"/>
        <v>1446.2</v>
      </c>
      <c r="D31" s="187">
        <f t="shared" si="1"/>
        <v>1472.9</v>
      </c>
      <c r="E31" s="187">
        <f t="shared" si="2"/>
        <v>1500</v>
      </c>
      <c r="F31" s="350">
        <v>1343</v>
      </c>
      <c r="G31" s="350">
        <v>1369.7</v>
      </c>
      <c r="H31" s="350">
        <v>1396.8</v>
      </c>
      <c r="I31" s="353"/>
      <c r="J31" s="81"/>
      <c r="K31" s="81"/>
      <c r="L31" s="349">
        <v>103.2</v>
      </c>
      <c r="M31" s="349">
        <v>103.2</v>
      </c>
      <c r="N31" s="349">
        <v>103.2</v>
      </c>
    </row>
    <row r="32" spans="1:14" ht="12.75">
      <c r="A32" s="179">
        <v>21</v>
      </c>
      <c r="B32" s="56" t="s">
        <v>375</v>
      </c>
      <c r="C32" s="187">
        <f t="shared" si="0"/>
        <v>5382.87</v>
      </c>
      <c r="D32" s="187">
        <f t="shared" si="1"/>
        <v>5480.67</v>
      </c>
      <c r="E32" s="187">
        <f t="shared" si="2"/>
        <v>5579.87</v>
      </c>
      <c r="F32" s="350">
        <v>4913.4</v>
      </c>
      <c r="G32" s="350">
        <v>5011.2</v>
      </c>
      <c r="H32" s="350">
        <v>5110.4</v>
      </c>
      <c r="I32" s="353"/>
      <c r="J32" s="81"/>
      <c r="K32" s="81"/>
      <c r="L32" s="348">
        <v>469.47</v>
      </c>
      <c r="M32" s="348">
        <v>469.47</v>
      </c>
      <c r="N32" s="348">
        <v>469.47</v>
      </c>
    </row>
    <row r="33" spans="1:14" s="182" customFormat="1" ht="12.75">
      <c r="A33" s="242" t="s">
        <v>376</v>
      </c>
      <c r="B33" s="242"/>
      <c r="C33" s="187">
        <f t="shared" si="0"/>
        <v>30626</v>
      </c>
      <c r="D33" s="187">
        <f t="shared" si="1"/>
        <v>27135.899999999998</v>
      </c>
      <c r="E33" s="187">
        <f t="shared" si="2"/>
        <v>27630.1</v>
      </c>
      <c r="F33" s="145">
        <f>SUM(F12:F32)</f>
        <v>24489.4</v>
      </c>
      <c r="G33" s="145">
        <f aca="true" t="shared" si="3" ref="G33:N33">SUM(G12:G32)</f>
        <v>24977.3</v>
      </c>
      <c r="H33" s="145">
        <f t="shared" si="3"/>
        <v>25471.5</v>
      </c>
      <c r="I33" s="145">
        <f t="shared" si="3"/>
        <v>3978</v>
      </c>
      <c r="J33" s="145">
        <f t="shared" si="3"/>
        <v>0</v>
      </c>
      <c r="K33" s="145">
        <f t="shared" si="3"/>
        <v>0</v>
      </c>
      <c r="L33" s="356">
        <f t="shared" si="3"/>
        <v>2158.6</v>
      </c>
      <c r="M33" s="357">
        <f t="shared" si="3"/>
        <v>2158.6</v>
      </c>
      <c r="N33" s="357">
        <f t="shared" si="3"/>
        <v>2158.6</v>
      </c>
    </row>
    <row r="34" spans="1:14" ht="12.75" customHeight="1" hidden="1">
      <c r="A34" s="183"/>
      <c r="B34" s="183"/>
      <c r="C34" s="234" t="e">
        <f>I34+L34+F34+F34+#REF!+#REF!+#REF!</f>
        <v>#REF!</v>
      </c>
      <c r="D34" s="234" t="e">
        <f>J34+M34+G34+G34+#REF!+#REF!+#REF!</f>
        <v>#REF!</v>
      </c>
      <c r="E34" s="234" t="e">
        <f>K34+N34+H34+H34+#REF!+#REF!+#REF!</f>
        <v>#REF!</v>
      </c>
      <c r="F34" s="112"/>
      <c r="G34" s="112"/>
      <c r="H34" s="130">
        <f>'[1]прил_1'!D36</f>
        <v>21927</v>
      </c>
      <c r="I34" s="183"/>
      <c r="J34" s="183"/>
      <c r="K34" s="183"/>
      <c r="L34" s="183"/>
      <c r="M34" s="183"/>
      <c r="N34" s="130">
        <f>'[1]прил_1'!D41</f>
        <v>1533.1</v>
      </c>
    </row>
    <row r="35" spans="3:14" ht="12.75" customHeight="1" hidden="1">
      <c r="C35" s="234" t="e">
        <f>I35+L35+F35+F35+#REF!+#REF!+#REF!</f>
        <v>#REF!</v>
      </c>
      <c r="D35" s="234" t="e">
        <f>J35+M35+G35+G35+#REF!+#REF!+#REF!</f>
        <v>#REF!</v>
      </c>
      <c r="E35" s="234" t="e">
        <f>K35+N35+H35+H35+#REF!+#REF!+#REF!</f>
        <v>#REF!</v>
      </c>
      <c r="F35" s="112"/>
      <c r="G35" s="112"/>
      <c r="H35" s="184">
        <f>H33-H34</f>
        <v>3544.5</v>
      </c>
      <c r="N35" s="184">
        <f>N33-N34</f>
        <v>625.5</v>
      </c>
    </row>
    <row r="36" spans="3:14" ht="12.75" hidden="1">
      <c r="C36" s="297"/>
      <c r="D36" s="297"/>
      <c r="E36" s="297"/>
      <c r="F36" s="296"/>
      <c r="G36" s="296"/>
      <c r="H36" s="296"/>
      <c r="I36" s="296"/>
      <c r="J36" s="296"/>
      <c r="K36" s="296"/>
      <c r="L36" s="296"/>
      <c r="M36" s="296"/>
      <c r="N36" s="296"/>
    </row>
    <row r="37" spans="5:10" ht="12.75">
      <c r="E37" s="120"/>
      <c r="I37" s="120"/>
      <c r="J37" s="120"/>
    </row>
  </sheetData>
  <sheetProtection/>
  <mergeCells count="3">
    <mergeCell ref="L10:N10"/>
    <mergeCell ref="F10:H10"/>
    <mergeCell ref="I10:K10"/>
  </mergeCells>
  <printOptions/>
  <pageMargins left="0.31" right="0.18" top="1" bottom="1" header="0.5" footer="0.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O42"/>
  <sheetViews>
    <sheetView zoomScalePageLayoutView="0" workbookViewId="0" topLeftCell="A1">
      <pane xSplit="5" ySplit="10" topLeftCell="F5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5" sqref="D5"/>
    </sheetView>
  </sheetViews>
  <sheetFormatPr defaultColWidth="9.140625" defaultRowHeight="12.75"/>
  <cols>
    <col min="1" max="1" width="7.28125" style="220" customWidth="1"/>
    <col min="2" max="2" width="38.421875" style="221" customWidth="1"/>
    <col min="3" max="5" width="12.28125" style="221" customWidth="1"/>
    <col min="6" max="6" width="9.28125" style="221" hidden="1" customWidth="1"/>
    <col min="7" max="8" width="0" style="221" hidden="1" customWidth="1"/>
    <col min="9" max="9" width="9.28125" style="221" hidden="1" customWidth="1"/>
    <col min="10" max="15" width="0" style="221" hidden="1" customWidth="1"/>
    <col min="16" max="16" width="12.28125" style="221" hidden="1" customWidth="1"/>
    <col min="17" max="17" width="0" style="221" hidden="1" customWidth="1"/>
    <col min="18" max="18" width="10.28125" style="221" bestFit="1" customWidth="1"/>
    <col min="19" max="20" width="9.140625" style="221" customWidth="1"/>
    <col min="21" max="21" width="11.28125" style="221" bestFit="1" customWidth="1"/>
    <col min="22" max="23" width="10.28125" style="221" bestFit="1" customWidth="1"/>
    <col min="24" max="29" width="0" style="221" hidden="1" customWidth="1"/>
    <col min="30" max="30" width="9.28125" style="221" hidden="1" customWidth="1"/>
    <col min="31" max="35" width="0" style="221" hidden="1" customWidth="1"/>
    <col min="36" max="38" width="0" style="305" hidden="1" customWidth="1"/>
    <col min="39" max="39" width="9.8515625" style="224" hidden="1" customWidth="1"/>
    <col min="40" max="41" width="0" style="224" hidden="1" customWidth="1"/>
    <col min="42" max="16384" width="9.140625" style="224" customWidth="1"/>
  </cols>
  <sheetData>
    <row r="1" spans="3:5" ht="12.75">
      <c r="C1" s="222"/>
      <c r="D1" s="222" t="s">
        <v>29</v>
      </c>
      <c r="E1" s="222"/>
    </row>
    <row r="2" spans="3:5" ht="12.75">
      <c r="C2" s="222"/>
      <c r="D2" s="8" t="s">
        <v>1284</v>
      </c>
      <c r="E2" s="222"/>
    </row>
    <row r="3" spans="3:5" ht="12.75">
      <c r="C3" s="222"/>
      <c r="D3" s="222" t="s">
        <v>623</v>
      </c>
      <c r="E3" s="222"/>
    </row>
    <row r="4" spans="3:5" ht="12.75">
      <c r="C4" s="222"/>
      <c r="D4" s="222" t="s">
        <v>624</v>
      </c>
      <c r="E4" s="222"/>
    </row>
    <row r="5" spans="2:5" ht="12.75">
      <c r="B5" s="224"/>
      <c r="C5" s="222"/>
      <c r="D5" t="s">
        <v>1283</v>
      </c>
      <c r="E5" s="222"/>
    </row>
    <row r="6" spans="2:12" ht="12.75">
      <c r="B6" s="53"/>
      <c r="C6" s="222"/>
      <c r="D6" s="222"/>
      <c r="E6" s="222"/>
      <c r="L6" s="222"/>
    </row>
    <row r="7" spans="1:5" ht="12.75">
      <c r="A7" s="53" t="s">
        <v>825</v>
      </c>
      <c r="B7" s="223"/>
      <c r="C7" s="223"/>
      <c r="D7" s="223"/>
      <c r="E7" s="223"/>
    </row>
    <row r="8" spans="1:41" s="225" customFormat="1" ht="98.25" customHeight="1">
      <c r="A8" s="227" t="s">
        <v>788</v>
      </c>
      <c r="B8" s="219" t="s">
        <v>789</v>
      </c>
      <c r="C8" s="519" t="s">
        <v>821</v>
      </c>
      <c r="D8" s="519"/>
      <c r="E8" s="519"/>
      <c r="F8" s="519" t="s">
        <v>804</v>
      </c>
      <c r="G8" s="519"/>
      <c r="H8" s="519"/>
      <c r="I8" s="519" t="s">
        <v>426</v>
      </c>
      <c r="J8" s="519"/>
      <c r="K8" s="519"/>
      <c r="L8" s="519" t="s">
        <v>807</v>
      </c>
      <c r="M8" s="519"/>
      <c r="N8" s="519"/>
      <c r="O8" s="519" t="s">
        <v>809</v>
      </c>
      <c r="P8" s="519"/>
      <c r="Q8" s="519"/>
      <c r="R8" s="519" t="s">
        <v>112</v>
      </c>
      <c r="S8" s="519"/>
      <c r="T8" s="519"/>
      <c r="U8" s="519" t="s">
        <v>824</v>
      </c>
      <c r="V8" s="519"/>
      <c r="W8" s="519"/>
      <c r="X8" s="519" t="s">
        <v>813</v>
      </c>
      <c r="Y8" s="519"/>
      <c r="Z8" s="519"/>
      <c r="AA8" s="519" t="s">
        <v>815</v>
      </c>
      <c r="AB8" s="519"/>
      <c r="AC8" s="519"/>
      <c r="AD8" s="519" t="s">
        <v>817</v>
      </c>
      <c r="AE8" s="519"/>
      <c r="AF8" s="519"/>
      <c r="AG8" s="519" t="s">
        <v>819</v>
      </c>
      <c r="AH8" s="519"/>
      <c r="AI8" s="519"/>
      <c r="AJ8" s="523" t="s">
        <v>819</v>
      </c>
      <c r="AK8" s="523"/>
      <c r="AL8" s="523"/>
      <c r="AM8" s="519" t="s">
        <v>266</v>
      </c>
      <c r="AN8" s="519"/>
      <c r="AO8" s="519"/>
    </row>
    <row r="9" spans="1:41" s="226" customFormat="1" ht="12.75">
      <c r="A9" s="228">
        <v>1</v>
      </c>
      <c r="B9" s="229" t="s">
        <v>790</v>
      </c>
      <c r="C9" s="522" t="s">
        <v>791</v>
      </c>
      <c r="D9" s="522"/>
      <c r="E9" s="522"/>
      <c r="F9" s="522" t="s">
        <v>805</v>
      </c>
      <c r="G9" s="522"/>
      <c r="H9" s="522"/>
      <c r="I9" s="522" t="s">
        <v>806</v>
      </c>
      <c r="J9" s="522"/>
      <c r="K9" s="522"/>
      <c r="L9" s="522" t="s">
        <v>808</v>
      </c>
      <c r="M9" s="522"/>
      <c r="N9" s="522"/>
      <c r="O9" s="522" t="s">
        <v>810</v>
      </c>
      <c r="P9" s="522"/>
      <c r="Q9" s="522"/>
      <c r="R9" s="522" t="s">
        <v>811</v>
      </c>
      <c r="S9" s="522"/>
      <c r="T9" s="522"/>
      <c r="U9" s="522" t="s">
        <v>812</v>
      </c>
      <c r="V9" s="522"/>
      <c r="W9" s="522"/>
      <c r="X9" s="522" t="s">
        <v>814</v>
      </c>
      <c r="Y9" s="522"/>
      <c r="Z9" s="522"/>
      <c r="AA9" s="520" t="s">
        <v>816</v>
      </c>
      <c r="AB9" s="520"/>
      <c r="AC9" s="520"/>
      <c r="AD9" s="520" t="s">
        <v>818</v>
      </c>
      <c r="AE9" s="520"/>
      <c r="AF9" s="520"/>
      <c r="AG9" s="520" t="s">
        <v>820</v>
      </c>
      <c r="AH9" s="520"/>
      <c r="AI9" s="520"/>
      <c r="AJ9" s="524" t="s">
        <v>820</v>
      </c>
      <c r="AK9" s="524"/>
      <c r="AL9" s="524"/>
      <c r="AM9" s="520" t="s">
        <v>680</v>
      </c>
      <c r="AN9" s="520"/>
      <c r="AO9" s="520"/>
    </row>
    <row r="10" spans="1:41" s="226" customFormat="1" ht="12.75">
      <c r="A10" s="228"/>
      <c r="B10" s="229"/>
      <c r="C10" s="74">
        <v>2010</v>
      </c>
      <c r="D10" s="74">
        <v>2011</v>
      </c>
      <c r="E10" s="74">
        <v>2012</v>
      </c>
      <c r="F10" s="74">
        <v>2010</v>
      </c>
      <c r="G10" s="74">
        <v>2011</v>
      </c>
      <c r="H10" s="74">
        <v>2012</v>
      </c>
      <c r="I10" s="74">
        <v>2010</v>
      </c>
      <c r="J10" s="74">
        <v>2011</v>
      </c>
      <c r="K10" s="74">
        <v>2012</v>
      </c>
      <c r="L10" s="74">
        <v>2010</v>
      </c>
      <c r="M10" s="74">
        <v>2011</v>
      </c>
      <c r="N10" s="74">
        <v>2012</v>
      </c>
      <c r="O10" s="74">
        <v>2010</v>
      </c>
      <c r="P10" s="74">
        <v>2011</v>
      </c>
      <c r="Q10" s="74">
        <v>2012</v>
      </c>
      <c r="R10" s="74">
        <v>2010</v>
      </c>
      <c r="S10" s="74">
        <v>2011</v>
      </c>
      <c r="T10" s="74">
        <v>2012</v>
      </c>
      <c r="U10" s="74">
        <v>2010</v>
      </c>
      <c r="V10" s="74">
        <v>2011</v>
      </c>
      <c r="W10" s="74">
        <v>2012</v>
      </c>
      <c r="X10" s="74">
        <v>2010</v>
      </c>
      <c r="Y10" s="74">
        <v>2011</v>
      </c>
      <c r="Z10" s="74">
        <v>2012</v>
      </c>
      <c r="AA10" s="74">
        <v>2010</v>
      </c>
      <c r="AB10" s="74">
        <v>2011</v>
      </c>
      <c r="AC10" s="74">
        <v>2012</v>
      </c>
      <c r="AD10" s="74">
        <v>2010</v>
      </c>
      <c r="AE10" s="74">
        <v>2011</v>
      </c>
      <c r="AF10" s="74">
        <v>2012</v>
      </c>
      <c r="AG10" s="74">
        <v>2010</v>
      </c>
      <c r="AH10" s="74">
        <v>2011</v>
      </c>
      <c r="AI10" s="74">
        <v>2012</v>
      </c>
      <c r="AJ10" s="306">
        <v>2009</v>
      </c>
      <c r="AK10" s="306">
        <v>2010</v>
      </c>
      <c r="AL10" s="306">
        <v>2011</v>
      </c>
      <c r="AM10" s="74">
        <v>2010</v>
      </c>
      <c r="AN10" s="74">
        <v>2011</v>
      </c>
      <c r="AO10" s="74">
        <v>2012</v>
      </c>
    </row>
    <row r="11" spans="1:41" ht="12.75">
      <c r="A11" s="72"/>
      <c r="B11" s="68" t="s">
        <v>685</v>
      </c>
      <c r="C11" s="232"/>
      <c r="D11" s="232"/>
      <c r="E11" s="232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307"/>
      <c r="AK11" s="307"/>
      <c r="AL11" s="307"/>
      <c r="AM11" s="230"/>
      <c r="AN11" s="230"/>
      <c r="AO11" s="230"/>
    </row>
    <row r="12" spans="1:41" ht="12.75">
      <c r="A12" s="67" t="s">
        <v>701</v>
      </c>
      <c r="B12" s="68" t="s">
        <v>702</v>
      </c>
      <c r="C12" s="233">
        <f>F12+I12+L12+O12+R12+U12+X12+AA12+AD12+AG12</f>
        <v>0</v>
      </c>
      <c r="D12" s="233">
        <f>G12+J12+M12+P12+S12+V12+Y12+AB12+AE12+AH12</f>
        <v>0</v>
      </c>
      <c r="E12" s="233">
        <f>H12+K12+N12+Q12+T12+W12+Z12+AC12+AF12+AI12</f>
        <v>0</v>
      </c>
      <c r="F12" s="231">
        <f aca="true" t="shared" si="0" ref="F12:AF12">F13+F14+F15</f>
        <v>0</v>
      </c>
      <c r="G12" s="231">
        <f t="shared" si="0"/>
        <v>0</v>
      </c>
      <c r="H12" s="231">
        <f t="shared" si="0"/>
        <v>0</v>
      </c>
      <c r="I12" s="231">
        <f t="shared" si="0"/>
        <v>0</v>
      </c>
      <c r="J12" s="231">
        <f t="shared" si="0"/>
        <v>0</v>
      </c>
      <c r="K12" s="231">
        <f t="shared" si="0"/>
        <v>0</v>
      </c>
      <c r="L12" s="231">
        <f t="shared" si="0"/>
        <v>0</v>
      </c>
      <c r="M12" s="231">
        <f t="shared" si="0"/>
        <v>0</v>
      </c>
      <c r="N12" s="231">
        <f t="shared" si="0"/>
        <v>0</v>
      </c>
      <c r="O12" s="231">
        <f t="shared" si="0"/>
        <v>0</v>
      </c>
      <c r="P12" s="231">
        <f t="shared" si="0"/>
        <v>0</v>
      </c>
      <c r="Q12" s="231">
        <f t="shared" si="0"/>
        <v>0</v>
      </c>
      <c r="R12" s="231">
        <f t="shared" si="0"/>
        <v>0</v>
      </c>
      <c r="S12" s="231">
        <f t="shared" si="0"/>
        <v>0</v>
      </c>
      <c r="T12" s="231">
        <f t="shared" si="0"/>
        <v>0</v>
      </c>
      <c r="U12" s="231">
        <f t="shared" si="0"/>
        <v>0</v>
      </c>
      <c r="V12" s="231">
        <f t="shared" si="0"/>
        <v>0</v>
      </c>
      <c r="W12" s="231">
        <f t="shared" si="0"/>
        <v>0</v>
      </c>
      <c r="X12" s="231">
        <f t="shared" si="0"/>
        <v>0</v>
      </c>
      <c r="Y12" s="231">
        <f t="shared" si="0"/>
        <v>0</v>
      </c>
      <c r="Z12" s="231">
        <f t="shared" si="0"/>
        <v>0</v>
      </c>
      <c r="AA12" s="231">
        <f t="shared" si="0"/>
        <v>0</v>
      </c>
      <c r="AB12" s="231">
        <f t="shared" si="0"/>
        <v>0</v>
      </c>
      <c r="AC12" s="231">
        <f t="shared" si="0"/>
        <v>0</v>
      </c>
      <c r="AD12" s="231">
        <f t="shared" si="0"/>
        <v>0</v>
      </c>
      <c r="AE12" s="231">
        <f t="shared" si="0"/>
        <v>0</v>
      </c>
      <c r="AF12" s="231">
        <f t="shared" si="0"/>
        <v>0</v>
      </c>
      <c r="AG12" s="231">
        <f aca="true" t="shared" si="1" ref="AG12:AL12">AG13+AG14+AG15</f>
        <v>0</v>
      </c>
      <c r="AH12" s="231">
        <f t="shared" si="1"/>
        <v>0</v>
      </c>
      <c r="AI12" s="231">
        <f t="shared" si="1"/>
        <v>0</v>
      </c>
      <c r="AJ12" s="308">
        <f t="shared" si="1"/>
        <v>0</v>
      </c>
      <c r="AK12" s="308">
        <f t="shared" si="1"/>
        <v>0</v>
      </c>
      <c r="AL12" s="308">
        <f t="shared" si="1"/>
        <v>0</v>
      </c>
      <c r="AM12" s="231">
        <f>AM13+AM14+AM15</f>
        <v>0</v>
      </c>
      <c r="AN12" s="231">
        <f>AN13+AN14+AN15</f>
        <v>0</v>
      </c>
      <c r="AO12" s="231">
        <f>AO13+AO14+AO15</f>
        <v>0</v>
      </c>
    </row>
    <row r="13" spans="1:41" ht="12.75">
      <c r="A13" s="11" t="s">
        <v>703</v>
      </c>
      <c r="B13" s="51" t="s">
        <v>704</v>
      </c>
      <c r="C13" s="233">
        <f aca="true" t="shared" si="2" ref="C13:C41">F13+I13+L13+O13+R13+U13+X13+AA13+AD13+AG13</f>
        <v>0</v>
      </c>
      <c r="D13" s="233">
        <f aca="true" t="shared" si="3" ref="D13:D41">G13+J13+M13+P13+S13+V13+Y13+AB13+AE13+AH13</f>
        <v>0</v>
      </c>
      <c r="E13" s="233">
        <f aca="true" t="shared" si="4" ref="E13:E41">H13+K13+N13+Q13+T13+W13+Z13+AC13+AF13+AI13</f>
        <v>0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307"/>
      <c r="AK13" s="307"/>
      <c r="AL13" s="307"/>
      <c r="AM13" s="230"/>
      <c r="AN13" s="230"/>
      <c r="AO13" s="230"/>
    </row>
    <row r="14" spans="1:41" ht="12.75">
      <c r="A14" s="13" t="s">
        <v>705</v>
      </c>
      <c r="B14" s="51" t="s">
        <v>706</v>
      </c>
      <c r="C14" s="233">
        <f t="shared" si="2"/>
        <v>0</v>
      </c>
      <c r="D14" s="233">
        <f t="shared" si="3"/>
        <v>0</v>
      </c>
      <c r="E14" s="233">
        <f t="shared" si="4"/>
        <v>0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307"/>
      <c r="AK14" s="307"/>
      <c r="AL14" s="307"/>
      <c r="AM14" s="230"/>
      <c r="AN14" s="230"/>
      <c r="AO14" s="230"/>
    </row>
    <row r="15" spans="1:41" ht="12.75">
      <c r="A15" s="13" t="s">
        <v>707</v>
      </c>
      <c r="B15" s="51" t="s">
        <v>708</v>
      </c>
      <c r="C15" s="233">
        <f t="shared" si="2"/>
        <v>0</v>
      </c>
      <c r="D15" s="233">
        <f t="shared" si="3"/>
        <v>0</v>
      </c>
      <c r="E15" s="233">
        <f t="shared" si="4"/>
        <v>0</v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307"/>
      <c r="AK15" s="307"/>
      <c r="AL15" s="307"/>
      <c r="AM15" s="230"/>
      <c r="AN15" s="230"/>
      <c r="AO15" s="230"/>
    </row>
    <row r="16" spans="1:41" ht="12.75">
      <c r="A16" s="69" t="s">
        <v>709</v>
      </c>
      <c r="B16" s="68" t="s">
        <v>710</v>
      </c>
      <c r="C16" s="233">
        <f t="shared" si="2"/>
        <v>2000</v>
      </c>
      <c r="D16" s="233">
        <f t="shared" si="3"/>
        <v>3000</v>
      </c>
      <c r="E16" s="233">
        <f t="shared" si="4"/>
        <v>4000</v>
      </c>
      <c r="F16" s="231">
        <f aca="true" t="shared" si="5" ref="F16:AF16">F17+F18+F19+F20+F21+F22</f>
        <v>0</v>
      </c>
      <c r="G16" s="231">
        <f t="shared" si="5"/>
        <v>0</v>
      </c>
      <c r="H16" s="231">
        <f t="shared" si="5"/>
        <v>0</v>
      </c>
      <c r="I16" s="231">
        <f t="shared" si="5"/>
        <v>0</v>
      </c>
      <c r="J16" s="231">
        <f t="shared" si="5"/>
        <v>0</v>
      </c>
      <c r="K16" s="231">
        <f t="shared" si="5"/>
        <v>0</v>
      </c>
      <c r="L16" s="231">
        <f t="shared" si="5"/>
        <v>0</v>
      </c>
      <c r="M16" s="231">
        <f t="shared" si="5"/>
        <v>0</v>
      </c>
      <c r="N16" s="231">
        <f t="shared" si="5"/>
        <v>0</v>
      </c>
      <c r="O16" s="231">
        <f t="shared" si="5"/>
        <v>0</v>
      </c>
      <c r="P16" s="231">
        <f t="shared" si="5"/>
        <v>0</v>
      </c>
      <c r="Q16" s="231">
        <f t="shared" si="5"/>
        <v>0</v>
      </c>
      <c r="R16" s="231">
        <f t="shared" si="5"/>
        <v>2000</v>
      </c>
      <c r="S16" s="231">
        <f t="shared" si="5"/>
        <v>3000</v>
      </c>
      <c r="T16" s="231">
        <f t="shared" si="5"/>
        <v>4000</v>
      </c>
      <c r="U16" s="231">
        <f t="shared" si="5"/>
        <v>0</v>
      </c>
      <c r="V16" s="231">
        <f t="shared" si="5"/>
        <v>0</v>
      </c>
      <c r="W16" s="231">
        <f t="shared" si="5"/>
        <v>0</v>
      </c>
      <c r="X16" s="231">
        <f t="shared" si="5"/>
        <v>0</v>
      </c>
      <c r="Y16" s="231">
        <f t="shared" si="5"/>
        <v>0</v>
      </c>
      <c r="Z16" s="231">
        <f t="shared" si="5"/>
        <v>0</v>
      </c>
      <c r="AA16" s="231">
        <f t="shared" si="5"/>
        <v>0</v>
      </c>
      <c r="AB16" s="231">
        <f t="shared" si="5"/>
        <v>0</v>
      </c>
      <c r="AC16" s="231">
        <f t="shared" si="5"/>
        <v>0</v>
      </c>
      <c r="AD16" s="231">
        <f t="shared" si="5"/>
        <v>0</v>
      </c>
      <c r="AE16" s="231">
        <f t="shared" si="5"/>
        <v>0</v>
      </c>
      <c r="AF16" s="231">
        <f t="shared" si="5"/>
        <v>0</v>
      </c>
      <c r="AG16" s="231">
        <f aca="true" t="shared" si="6" ref="AG16:AL16">AG17+AG18+AG19+AG20+AG21+AG22</f>
        <v>0</v>
      </c>
      <c r="AH16" s="231">
        <f t="shared" si="6"/>
        <v>0</v>
      </c>
      <c r="AI16" s="231">
        <f t="shared" si="6"/>
        <v>0</v>
      </c>
      <c r="AJ16" s="308">
        <f t="shared" si="6"/>
        <v>0</v>
      </c>
      <c r="AK16" s="308">
        <f t="shared" si="6"/>
        <v>0</v>
      </c>
      <c r="AL16" s="308">
        <f t="shared" si="6"/>
        <v>0</v>
      </c>
      <c r="AM16" s="231">
        <f>AM17+AM18+AM19+AM20+AM21+AM22</f>
        <v>0</v>
      </c>
      <c r="AN16" s="231">
        <f>AN17+AN18+AN19+AN20+AN21+AN22</f>
        <v>0</v>
      </c>
      <c r="AO16" s="231">
        <f>AO17+AO18+AO19+AO20+AO21+AO22</f>
        <v>0</v>
      </c>
    </row>
    <row r="17" spans="1:41" ht="12.75">
      <c r="A17" s="11" t="s">
        <v>711</v>
      </c>
      <c r="B17" s="51" t="s">
        <v>712</v>
      </c>
      <c r="C17" s="233">
        <f t="shared" si="2"/>
        <v>0</v>
      </c>
      <c r="D17" s="233">
        <f t="shared" si="3"/>
        <v>0</v>
      </c>
      <c r="E17" s="233">
        <f t="shared" si="4"/>
        <v>0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307"/>
      <c r="AK17" s="307"/>
      <c r="AL17" s="307"/>
      <c r="AM17" s="230"/>
      <c r="AN17" s="230"/>
      <c r="AO17" s="230"/>
    </row>
    <row r="18" spans="1:41" ht="12.75">
      <c r="A18" s="11" t="s">
        <v>713</v>
      </c>
      <c r="B18" s="51" t="s">
        <v>714</v>
      </c>
      <c r="C18" s="233">
        <f t="shared" si="2"/>
        <v>0</v>
      </c>
      <c r="D18" s="233">
        <f t="shared" si="3"/>
        <v>0</v>
      </c>
      <c r="E18" s="233">
        <f t="shared" si="4"/>
        <v>0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307"/>
      <c r="AK18" s="307"/>
      <c r="AL18" s="307"/>
      <c r="AM18" s="230"/>
      <c r="AN18" s="230"/>
      <c r="AO18" s="230"/>
    </row>
    <row r="19" spans="1:41" ht="12.75">
      <c r="A19" s="11" t="s">
        <v>715</v>
      </c>
      <c r="B19" s="51" t="s">
        <v>716</v>
      </c>
      <c r="C19" s="233">
        <f t="shared" si="2"/>
        <v>0</v>
      </c>
      <c r="D19" s="233">
        <f t="shared" si="3"/>
        <v>0</v>
      </c>
      <c r="E19" s="233">
        <f t="shared" si="4"/>
        <v>0</v>
      </c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307"/>
      <c r="AK19" s="307"/>
      <c r="AL19" s="307"/>
      <c r="AM19" s="230"/>
      <c r="AN19" s="230"/>
      <c r="AO19" s="230"/>
    </row>
    <row r="20" spans="1:41" ht="25.5">
      <c r="A20" s="11" t="s">
        <v>717</v>
      </c>
      <c r="B20" s="51" t="s">
        <v>718</v>
      </c>
      <c r="C20" s="233">
        <f t="shared" si="2"/>
        <v>0</v>
      </c>
      <c r="D20" s="233">
        <f t="shared" si="3"/>
        <v>0</v>
      </c>
      <c r="E20" s="233">
        <f t="shared" si="4"/>
        <v>0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307"/>
      <c r="AK20" s="307"/>
      <c r="AL20" s="307"/>
      <c r="AM20" s="230"/>
      <c r="AN20" s="230"/>
      <c r="AO20" s="230"/>
    </row>
    <row r="21" spans="1:41" ht="12.75">
      <c r="A21" s="11" t="s">
        <v>719</v>
      </c>
      <c r="B21" s="51" t="s">
        <v>723</v>
      </c>
      <c r="C21" s="233">
        <f t="shared" si="2"/>
        <v>0</v>
      </c>
      <c r="D21" s="233">
        <f t="shared" si="3"/>
        <v>0</v>
      </c>
      <c r="E21" s="233">
        <f t="shared" si="4"/>
        <v>0</v>
      </c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307"/>
      <c r="AK21" s="307"/>
      <c r="AL21" s="307"/>
      <c r="AM21" s="230"/>
      <c r="AN21" s="230"/>
      <c r="AO21" s="230"/>
    </row>
    <row r="22" spans="1:41" ht="12.75">
      <c r="A22" s="11" t="s">
        <v>724</v>
      </c>
      <c r="B22" s="51" t="s">
        <v>725</v>
      </c>
      <c r="C22" s="233">
        <f t="shared" si="2"/>
        <v>2000</v>
      </c>
      <c r="D22" s="233">
        <f t="shared" si="3"/>
        <v>3000</v>
      </c>
      <c r="E22" s="233">
        <f t="shared" si="4"/>
        <v>4000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>
        <v>2000</v>
      </c>
      <c r="S22" s="230">
        <v>3000</v>
      </c>
      <c r="T22" s="230">
        <v>4000</v>
      </c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307"/>
      <c r="AK22" s="307"/>
      <c r="AL22" s="307"/>
      <c r="AM22" s="230"/>
      <c r="AN22" s="230"/>
      <c r="AO22" s="230"/>
    </row>
    <row r="23" spans="1:41" ht="25.5">
      <c r="A23" s="67" t="s">
        <v>726</v>
      </c>
      <c r="B23" s="68" t="s">
        <v>727</v>
      </c>
      <c r="C23" s="233">
        <f t="shared" si="2"/>
        <v>0</v>
      </c>
      <c r="D23" s="233">
        <f t="shared" si="3"/>
        <v>0</v>
      </c>
      <c r="E23" s="233">
        <f t="shared" si="4"/>
        <v>0</v>
      </c>
      <c r="F23" s="231">
        <f aca="true" t="shared" si="7" ref="F23:AF23">F24+F25</f>
        <v>0</v>
      </c>
      <c r="G23" s="231">
        <f t="shared" si="7"/>
        <v>0</v>
      </c>
      <c r="H23" s="231">
        <f t="shared" si="7"/>
        <v>0</v>
      </c>
      <c r="I23" s="231">
        <f t="shared" si="7"/>
        <v>0</v>
      </c>
      <c r="J23" s="231">
        <f t="shared" si="7"/>
        <v>0</v>
      </c>
      <c r="K23" s="231">
        <f t="shared" si="7"/>
        <v>0</v>
      </c>
      <c r="L23" s="231">
        <f t="shared" si="7"/>
        <v>0</v>
      </c>
      <c r="M23" s="231">
        <f t="shared" si="7"/>
        <v>0</v>
      </c>
      <c r="N23" s="231">
        <f t="shared" si="7"/>
        <v>0</v>
      </c>
      <c r="O23" s="231">
        <f t="shared" si="7"/>
        <v>0</v>
      </c>
      <c r="P23" s="231">
        <f t="shared" si="7"/>
        <v>0</v>
      </c>
      <c r="Q23" s="231">
        <f t="shared" si="7"/>
        <v>0</v>
      </c>
      <c r="R23" s="231">
        <f t="shared" si="7"/>
        <v>0</v>
      </c>
      <c r="S23" s="231">
        <f t="shared" si="7"/>
        <v>0</v>
      </c>
      <c r="T23" s="231">
        <f t="shared" si="7"/>
        <v>0</v>
      </c>
      <c r="U23" s="231">
        <f t="shared" si="7"/>
        <v>0</v>
      </c>
      <c r="V23" s="231">
        <f t="shared" si="7"/>
        <v>0</v>
      </c>
      <c r="W23" s="231">
        <f t="shared" si="7"/>
        <v>0</v>
      </c>
      <c r="X23" s="231">
        <f t="shared" si="7"/>
        <v>0</v>
      </c>
      <c r="Y23" s="231">
        <f t="shared" si="7"/>
        <v>0</v>
      </c>
      <c r="Z23" s="231">
        <f t="shared" si="7"/>
        <v>0</v>
      </c>
      <c r="AA23" s="231">
        <f t="shared" si="7"/>
        <v>0</v>
      </c>
      <c r="AB23" s="231">
        <f t="shared" si="7"/>
        <v>0</v>
      </c>
      <c r="AC23" s="231">
        <f t="shared" si="7"/>
        <v>0</v>
      </c>
      <c r="AD23" s="231">
        <f t="shared" si="7"/>
        <v>0</v>
      </c>
      <c r="AE23" s="231">
        <f t="shared" si="7"/>
        <v>0</v>
      </c>
      <c r="AF23" s="231">
        <f t="shared" si="7"/>
        <v>0</v>
      </c>
      <c r="AG23" s="231">
        <f aca="true" t="shared" si="8" ref="AG23:AL23">AG24+AG25</f>
        <v>0</v>
      </c>
      <c r="AH23" s="231">
        <f t="shared" si="8"/>
        <v>0</v>
      </c>
      <c r="AI23" s="231">
        <f t="shared" si="8"/>
        <v>0</v>
      </c>
      <c r="AJ23" s="308">
        <f t="shared" si="8"/>
        <v>0</v>
      </c>
      <c r="AK23" s="308">
        <f t="shared" si="8"/>
        <v>0</v>
      </c>
      <c r="AL23" s="308">
        <f t="shared" si="8"/>
        <v>0</v>
      </c>
      <c r="AM23" s="231">
        <f>AM24+AM25</f>
        <v>0</v>
      </c>
      <c r="AN23" s="231">
        <f>AN24+AN25</f>
        <v>0</v>
      </c>
      <c r="AO23" s="231">
        <f>AO24+AO25</f>
        <v>0</v>
      </c>
    </row>
    <row r="24" spans="1:41" ht="25.5">
      <c r="A24" s="11" t="s">
        <v>730</v>
      </c>
      <c r="B24" s="51" t="s">
        <v>731</v>
      </c>
      <c r="C24" s="233">
        <f t="shared" si="2"/>
        <v>0</v>
      </c>
      <c r="D24" s="233">
        <f t="shared" si="3"/>
        <v>0</v>
      </c>
      <c r="E24" s="233">
        <f t="shared" si="4"/>
        <v>0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307"/>
      <c r="AK24" s="307"/>
      <c r="AL24" s="307"/>
      <c r="AM24" s="230"/>
      <c r="AN24" s="230"/>
      <c r="AO24" s="230"/>
    </row>
    <row r="25" spans="1:41" ht="25.5">
      <c r="A25" s="11" t="s">
        <v>732</v>
      </c>
      <c r="B25" s="51" t="s">
        <v>733</v>
      </c>
      <c r="C25" s="233">
        <f t="shared" si="2"/>
        <v>0</v>
      </c>
      <c r="D25" s="233">
        <f t="shared" si="3"/>
        <v>0</v>
      </c>
      <c r="E25" s="233">
        <f t="shared" si="4"/>
        <v>0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307"/>
      <c r="AK25" s="307"/>
      <c r="AL25" s="307"/>
      <c r="AM25" s="230"/>
      <c r="AN25" s="230"/>
      <c r="AO25" s="230"/>
    </row>
    <row r="26" spans="1:41" ht="25.5">
      <c r="A26" s="67" t="s">
        <v>734</v>
      </c>
      <c r="B26" s="68" t="s">
        <v>735</v>
      </c>
      <c r="C26" s="233">
        <f t="shared" si="2"/>
        <v>0</v>
      </c>
      <c r="D26" s="233">
        <f t="shared" si="3"/>
        <v>0</v>
      </c>
      <c r="E26" s="233">
        <f t="shared" si="4"/>
        <v>0</v>
      </c>
      <c r="F26" s="231">
        <f aca="true" t="shared" si="9" ref="F26:AF26">F27+F28</f>
        <v>0</v>
      </c>
      <c r="G26" s="231">
        <f t="shared" si="9"/>
        <v>0</v>
      </c>
      <c r="H26" s="231">
        <f t="shared" si="9"/>
        <v>0</v>
      </c>
      <c r="I26" s="231">
        <f t="shared" si="9"/>
        <v>0</v>
      </c>
      <c r="J26" s="231">
        <f t="shared" si="9"/>
        <v>0</v>
      </c>
      <c r="K26" s="231">
        <f t="shared" si="9"/>
        <v>0</v>
      </c>
      <c r="L26" s="231">
        <f t="shared" si="9"/>
        <v>0</v>
      </c>
      <c r="M26" s="231">
        <f t="shared" si="9"/>
        <v>0</v>
      </c>
      <c r="N26" s="231">
        <f t="shared" si="9"/>
        <v>0</v>
      </c>
      <c r="O26" s="231">
        <f t="shared" si="9"/>
        <v>0</v>
      </c>
      <c r="P26" s="231">
        <f t="shared" si="9"/>
        <v>0</v>
      </c>
      <c r="Q26" s="231">
        <f t="shared" si="9"/>
        <v>0</v>
      </c>
      <c r="R26" s="231">
        <f t="shared" si="9"/>
        <v>0</v>
      </c>
      <c r="S26" s="231">
        <f t="shared" si="9"/>
        <v>0</v>
      </c>
      <c r="T26" s="231">
        <f t="shared" si="9"/>
        <v>0</v>
      </c>
      <c r="U26" s="231">
        <f t="shared" si="9"/>
        <v>0</v>
      </c>
      <c r="V26" s="231">
        <f t="shared" si="9"/>
        <v>0</v>
      </c>
      <c r="W26" s="231">
        <f t="shared" si="9"/>
        <v>0</v>
      </c>
      <c r="X26" s="231">
        <f t="shared" si="9"/>
        <v>0</v>
      </c>
      <c r="Y26" s="231">
        <f t="shared" si="9"/>
        <v>0</v>
      </c>
      <c r="Z26" s="231">
        <f t="shared" si="9"/>
        <v>0</v>
      </c>
      <c r="AA26" s="231">
        <f t="shared" si="9"/>
        <v>0</v>
      </c>
      <c r="AB26" s="231">
        <f t="shared" si="9"/>
        <v>0</v>
      </c>
      <c r="AC26" s="231">
        <f t="shared" si="9"/>
        <v>0</v>
      </c>
      <c r="AD26" s="231">
        <f t="shared" si="9"/>
        <v>0</v>
      </c>
      <c r="AE26" s="231">
        <f t="shared" si="9"/>
        <v>0</v>
      </c>
      <c r="AF26" s="231">
        <f t="shared" si="9"/>
        <v>0</v>
      </c>
      <c r="AG26" s="231">
        <f aca="true" t="shared" si="10" ref="AG26:AL26">AG27+AG28</f>
        <v>0</v>
      </c>
      <c r="AH26" s="231">
        <f t="shared" si="10"/>
        <v>0</v>
      </c>
      <c r="AI26" s="231">
        <f t="shared" si="10"/>
        <v>0</v>
      </c>
      <c r="AJ26" s="308">
        <f t="shared" si="10"/>
        <v>0</v>
      </c>
      <c r="AK26" s="308">
        <f t="shared" si="10"/>
        <v>0</v>
      </c>
      <c r="AL26" s="308">
        <f t="shared" si="10"/>
        <v>0</v>
      </c>
      <c r="AM26" s="231">
        <f>AM27+AM28</f>
        <v>0</v>
      </c>
      <c r="AN26" s="231">
        <f>AN27+AN28</f>
        <v>0</v>
      </c>
      <c r="AO26" s="231">
        <f>AO27+AO28</f>
        <v>0</v>
      </c>
    </row>
    <row r="27" spans="1:41" ht="33.75">
      <c r="A27" s="11" t="s">
        <v>736</v>
      </c>
      <c r="B27" s="70" t="s">
        <v>737</v>
      </c>
      <c r="C27" s="233">
        <f t="shared" si="2"/>
        <v>0</v>
      </c>
      <c r="D27" s="233">
        <f t="shared" si="3"/>
        <v>0</v>
      </c>
      <c r="E27" s="233">
        <f t="shared" si="4"/>
        <v>0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307"/>
      <c r="AK27" s="307"/>
      <c r="AL27" s="307"/>
      <c r="AM27" s="230"/>
      <c r="AN27" s="230"/>
      <c r="AO27" s="230"/>
    </row>
    <row r="28" spans="1:41" ht="33.75">
      <c r="A28" s="11" t="s">
        <v>738</v>
      </c>
      <c r="B28" s="70" t="s">
        <v>739</v>
      </c>
      <c r="C28" s="233">
        <f t="shared" si="2"/>
        <v>0</v>
      </c>
      <c r="D28" s="233">
        <f t="shared" si="3"/>
        <v>0</v>
      </c>
      <c r="E28" s="233">
        <f t="shared" si="4"/>
        <v>0</v>
      </c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307"/>
      <c r="AK28" s="307"/>
      <c r="AL28" s="307"/>
      <c r="AM28" s="230"/>
      <c r="AN28" s="230"/>
      <c r="AO28" s="230"/>
    </row>
    <row r="29" spans="1:41" ht="25.5">
      <c r="A29" s="67" t="s">
        <v>740</v>
      </c>
      <c r="B29" s="68" t="s">
        <v>741</v>
      </c>
      <c r="C29" s="233">
        <f t="shared" si="2"/>
        <v>0</v>
      </c>
      <c r="D29" s="233">
        <f t="shared" si="3"/>
        <v>0</v>
      </c>
      <c r="E29" s="233">
        <f t="shared" si="4"/>
        <v>0</v>
      </c>
      <c r="F29" s="231">
        <f aca="true" t="shared" si="11" ref="F29:AF29">F30+F31+F32</f>
        <v>0</v>
      </c>
      <c r="G29" s="231">
        <f t="shared" si="11"/>
        <v>0</v>
      </c>
      <c r="H29" s="231">
        <f t="shared" si="11"/>
        <v>0</v>
      </c>
      <c r="I29" s="231">
        <f t="shared" si="11"/>
        <v>0</v>
      </c>
      <c r="J29" s="231">
        <f t="shared" si="11"/>
        <v>0</v>
      </c>
      <c r="K29" s="231">
        <f t="shared" si="11"/>
        <v>0</v>
      </c>
      <c r="L29" s="231">
        <f t="shared" si="11"/>
        <v>0</v>
      </c>
      <c r="M29" s="231">
        <f t="shared" si="11"/>
        <v>0</v>
      </c>
      <c r="N29" s="231">
        <f t="shared" si="11"/>
        <v>0</v>
      </c>
      <c r="O29" s="231">
        <f t="shared" si="11"/>
        <v>0</v>
      </c>
      <c r="P29" s="231">
        <f t="shared" si="11"/>
        <v>0</v>
      </c>
      <c r="Q29" s="231">
        <f t="shared" si="11"/>
        <v>0</v>
      </c>
      <c r="R29" s="231">
        <f t="shared" si="11"/>
        <v>0</v>
      </c>
      <c r="S29" s="231">
        <f t="shared" si="11"/>
        <v>0</v>
      </c>
      <c r="T29" s="231">
        <f t="shared" si="11"/>
        <v>0</v>
      </c>
      <c r="U29" s="231">
        <f t="shared" si="11"/>
        <v>0</v>
      </c>
      <c r="V29" s="231">
        <f t="shared" si="11"/>
        <v>0</v>
      </c>
      <c r="W29" s="231">
        <f t="shared" si="11"/>
        <v>0</v>
      </c>
      <c r="X29" s="231">
        <f t="shared" si="11"/>
        <v>0</v>
      </c>
      <c r="Y29" s="231">
        <f t="shared" si="11"/>
        <v>0</v>
      </c>
      <c r="Z29" s="231">
        <f t="shared" si="11"/>
        <v>0</v>
      </c>
      <c r="AA29" s="231">
        <f t="shared" si="11"/>
        <v>0</v>
      </c>
      <c r="AB29" s="231">
        <f t="shared" si="11"/>
        <v>0</v>
      </c>
      <c r="AC29" s="231">
        <f t="shared" si="11"/>
        <v>0</v>
      </c>
      <c r="AD29" s="231">
        <f t="shared" si="11"/>
        <v>0</v>
      </c>
      <c r="AE29" s="231">
        <f t="shared" si="11"/>
        <v>0</v>
      </c>
      <c r="AF29" s="231">
        <f t="shared" si="11"/>
        <v>0</v>
      </c>
      <c r="AG29" s="231">
        <f aca="true" t="shared" si="12" ref="AG29:AL29">AG30+AG31+AG32</f>
        <v>0</v>
      </c>
      <c r="AH29" s="231">
        <f t="shared" si="12"/>
        <v>0</v>
      </c>
      <c r="AI29" s="231">
        <f t="shared" si="12"/>
        <v>0</v>
      </c>
      <c r="AJ29" s="308">
        <f t="shared" si="12"/>
        <v>0</v>
      </c>
      <c r="AK29" s="308">
        <f t="shared" si="12"/>
        <v>0</v>
      </c>
      <c r="AL29" s="308">
        <f t="shared" si="12"/>
        <v>0</v>
      </c>
      <c r="AM29" s="231">
        <f>AM30+AM31+AM32</f>
        <v>0</v>
      </c>
      <c r="AN29" s="231">
        <f>AN30+AN31+AN32</f>
        <v>0</v>
      </c>
      <c r="AO29" s="231">
        <f>AO30+AO31+AO32</f>
        <v>0</v>
      </c>
    </row>
    <row r="30" spans="1:41" ht="12.75">
      <c r="A30" s="11" t="s">
        <v>742</v>
      </c>
      <c r="B30" s="51" t="s">
        <v>743</v>
      </c>
      <c r="C30" s="233">
        <f t="shared" si="2"/>
        <v>0</v>
      </c>
      <c r="D30" s="233">
        <f t="shared" si="3"/>
        <v>0</v>
      </c>
      <c r="E30" s="233">
        <f t="shared" si="4"/>
        <v>0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307"/>
      <c r="AK30" s="307"/>
      <c r="AL30" s="307"/>
      <c r="AM30" s="230"/>
      <c r="AN30" s="230"/>
      <c r="AO30" s="230"/>
    </row>
    <row r="31" spans="1:41" ht="25.5">
      <c r="A31" s="11" t="s">
        <v>744</v>
      </c>
      <c r="B31" s="51" t="s">
        <v>745</v>
      </c>
      <c r="C31" s="233">
        <f t="shared" si="2"/>
        <v>0</v>
      </c>
      <c r="D31" s="233">
        <f t="shared" si="3"/>
        <v>0</v>
      </c>
      <c r="E31" s="233">
        <f t="shared" si="4"/>
        <v>0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307"/>
      <c r="AK31" s="307"/>
      <c r="AL31" s="307"/>
      <c r="AM31" s="230"/>
      <c r="AN31" s="230"/>
      <c r="AO31" s="230"/>
    </row>
    <row r="32" spans="1:41" ht="25.5">
      <c r="A32" s="11" t="s">
        <v>746</v>
      </c>
      <c r="B32" s="51" t="s">
        <v>747</v>
      </c>
      <c r="C32" s="233">
        <f t="shared" si="2"/>
        <v>0</v>
      </c>
      <c r="D32" s="233">
        <f t="shared" si="3"/>
        <v>0</v>
      </c>
      <c r="E32" s="233">
        <f t="shared" si="4"/>
        <v>0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307"/>
      <c r="AK32" s="307"/>
      <c r="AL32" s="307"/>
      <c r="AM32" s="230"/>
      <c r="AN32" s="230"/>
      <c r="AO32" s="230"/>
    </row>
    <row r="33" spans="1:41" ht="12.75">
      <c r="A33" s="67" t="s">
        <v>748</v>
      </c>
      <c r="B33" s="68" t="s">
        <v>749</v>
      </c>
      <c r="C33" s="233">
        <f t="shared" si="2"/>
        <v>0</v>
      </c>
      <c r="D33" s="233">
        <f t="shared" si="3"/>
        <v>0</v>
      </c>
      <c r="E33" s="233">
        <f t="shared" si="4"/>
        <v>0</v>
      </c>
      <c r="F33" s="231">
        <f aca="true" t="shared" si="13" ref="F33:AF33">F34+F35+F36</f>
        <v>0</v>
      </c>
      <c r="G33" s="231">
        <f t="shared" si="13"/>
        <v>0</v>
      </c>
      <c r="H33" s="231">
        <f t="shared" si="13"/>
        <v>0</v>
      </c>
      <c r="I33" s="231">
        <f t="shared" si="13"/>
        <v>0</v>
      </c>
      <c r="J33" s="231">
        <f t="shared" si="13"/>
        <v>0</v>
      </c>
      <c r="K33" s="231">
        <f t="shared" si="13"/>
        <v>0</v>
      </c>
      <c r="L33" s="231">
        <f t="shared" si="13"/>
        <v>0</v>
      </c>
      <c r="M33" s="231">
        <f t="shared" si="13"/>
        <v>0</v>
      </c>
      <c r="N33" s="231">
        <f t="shared" si="13"/>
        <v>0</v>
      </c>
      <c r="O33" s="231">
        <f t="shared" si="13"/>
        <v>0</v>
      </c>
      <c r="P33" s="231">
        <f t="shared" si="13"/>
        <v>0</v>
      </c>
      <c r="Q33" s="231">
        <f t="shared" si="13"/>
        <v>0</v>
      </c>
      <c r="R33" s="231">
        <f t="shared" si="13"/>
        <v>0</v>
      </c>
      <c r="S33" s="231">
        <f t="shared" si="13"/>
        <v>0</v>
      </c>
      <c r="T33" s="231">
        <f t="shared" si="13"/>
        <v>0</v>
      </c>
      <c r="U33" s="231">
        <f t="shared" si="13"/>
        <v>0</v>
      </c>
      <c r="V33" s="231">
        <f t="shared" si="13"/>
        <v>0</v>
      </c>
      <c r="W33" s="231">
        <f t="shared" si="13"/>
        <v>0</v>
      </c>
      <c r="X33" s="231">
        <f t="shared" si="13"/>
        <v>0</v>
      </c>
      <c r="Y33" s="231">
        <f t="shared" si="13"/>
        <v>0</v>
      </c>
      <c r="Z33" s="231">
        <f t="shared" si="13"/>
        <v>0</v>
      </c>
      <c r="AA33" s="231">
        <f t="shared" si="13"/>
        <v>0</v>
      </c>
      <c r="AB33" s="231">
        <f t="shared" si="13"/>
        <v>0</v>
      </c>
      <c r="AC33" s="231">
        <f t="shared" si="13"/>
        <v>0</v>
      </c>
      <c r="AD33" s="231">
        <f t="shared" si="13"/>
        <v>0</v>
      </c>
      <c r="AE33" s="231">
        <f t="shared" si="13"/>
        <v>0</v>
      </c>
      <c r="AF33" s="231">
        <f t="shared" si="13"/>
        <v>0</v>
      </c>
      <c r="AG33" s="231">
        <f aca="true" t="shared" si="14" ref="AG33:AL33">AG34+AG35+AG36</f>
        <v>0</v>
      </c>
      <c r="AH33" s="231">
        <f t="shared" si="14"/>
        <v>0</v>
      </c>
      <c r="AI33" s="231">
        <f t="shared" si="14"/>
        <v>0</v>
      </c>
      <c r="AJ33" s="308">
        <f t="shared" si="14"/>
        <v>0</v>
      </c>
      <c r="AK33" s="308">
        <f t="shared" si="14"/>
        <v>0</v>
      </c>
      <c r="AL33" s="308">
        <f t="shared" si="14"/>
        <v>0</v>
      </c>
      <c r="AM33" s="231">
        <f>AM34+AM35+AM36</f>
        <v>0</v>
      </c>
      <c r="AN33" s="231">
        <f>AN34+AN35+AN36</f>
        <v>0</v>
      </c>
      <c r="AO33" s="231">
        <f>AO34+AO35+AO36</f>
        <v>0</v>
      </c>
    </row>
    <row r="34" spans="1:41" ht="12.75">
      <c r="A34" s="11" t="s">
        <v>750</v>
      </c>
      <c r="B34" s="51" t="s">
        <v>751</v>
      </c>
      <c r="C34" s="233">
        <f t="shared" si="2"/>
        <v>0</v>
      </c>
      <c r="D34" s="233">
        <f t="shared" si="3"/>
        <v>0</v>
      </c>
      <c r="E34" s="233">
        <f t="shared" si="4"/>
        <v>0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307"/>
      <c r="AK34" s="307"/>
      <c r="AL34" s="307"/>
      <c r="AM34" s="230"/>
      <c r="AN34" s="230"/>
      <c r="AO34" s="230"/>
    </row>
    <row r="35" spans="1:41" ht="12.75">
      <c r="A35" s="11" t="s">
        <v>752</v>
      </c>
      <c r="B35" s="70" t="s">
        <v>753</v>
      </c>
      <c r="C35" s="233">
        <f t="shared" si="2"/>
        <v>0</v>
      </c>
      <c r="D35" s="233">
        <f t="shared" si="3"/>
        <v>0</v>
      </c>
      <c r="E35" s="233">
        <f t="shared" si="4"/>
        <v>0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307"/>
      <c r="AK35" s="307"/>
      <c r="AL35" s="307"/>
      <c r="AM35" s="230"/>
      <c r="AN35" s="230"/>
      <c r="AO35" s="230"/>
    </row>
    <row r="36" spans="1:41" ht="22.5">
      <c r="A36" s="11" t="s">
        <v>754</v>
      </c>
      <c r="B36" s="70" t="s">
        <v>755</v>
      </c>
      <c r="C36" s="233">
        <f t="shared" si="2"/>
        <v>0</v>
      </c>
      <c r="D36" s="233">
        <f t="shared" si="3"/>
        <v>0</v>
      </c>
      <c r="E36" s="233">
        <f t="shared" si="4"/>
        <v>0</v>
      </c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307"/>
      <c r="AK36" s="307"/>
      <c r="AL36" s="307"/>
      <c r="AM36" s="230"/>
      <c r="AN36" s="230"/>
      <c r="AO36" s="230"/>
    </row>
    <row r="37" spans="1:41" ht="12.75">
      <c r="A37" s="67" t="s">
        <v>756</v>
      </c>
      <c r="B37" s="68" t="s">
        <v>757</v>
      </c>
      <c r="C37" s="233">
        <f t="shared" si="2"/>
        <v>0</v>
      </c>
      <c r="D37" s="233">
        <f t="shared" si="3"/>
        <v>0</v>
      </c>
      <c r="E37" s="233">
        <f t="shared" si="4"/>
        <v>0</v>
      </c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307"/>
      <c r="AK37" s="307"/>
      <c r="AL37" s="307"/>
      <c r="AM37" s="230"/>
      <c r="AN37" s="230"/>
      <c r="AO37" s="230"/>
    </row>
    <row r="38" spans="1:41" ht="12.75">
      <c r="A38" s="67" t="s">
        <v>758</v>
      </c>
      <c r="B38" s="68" t="s">
        <v>759</v>
      </c>
      <c r="C38" s="233">
        <f>F38+I38+L38+O38+R38+U38+X38+AA38+AD38+AG38+AM38</f>
        <v>7500</v>
      </c>
      <c r="D38" s="233">
        <f t="shared" si="3"/>
        <v>10000</v>
      </c>
      <c r="E38" s="233">
        <f t="shared" si="4"/>
        <v>10000</v>
      </c>
      <c r="F38" s="231">
        <f aca="true" t="shared" si="15" ref="F38:AF38">F39+F40+F41</f>
        <v>0</v>
      </c>
      <c r="G38" s="231">
        <f t="shared" si="15"/>
        <v>0</v>
      </c>
      <c r="H38" s="231">
        <f t="shared" si="15"/>
        <v>0</v>
      </c>
      <c r="I38" s="231">
        <f t="shared" si="15"/>
        <v>0</v>
      </c>
      <c r="J38" s="231">
        <f t="shared" si="15"/>
        <v>0</v>
      </c>
      <c r="K38" s="231">
        <f t="shared" si="15"/>
        <v>0</v>
      </c>
      <c r="L38" s="231">
        <f t="shared" si="15"/>
        <v>0</v>
      </c>
      <c r="M38" s="231">
        <f t="shared" si="15"/>
        <v>0</v>
      </c>
      <c r="N38" s="231">
        <f t="shared" si="15"/>
        <v>0</v>
      </c>
      <c r="O38" s="231">
        <f t="shared" si="15"/>
        <v>0</v>
      </c>
      <c r="P38" s="231">
        <f t="shared" si="15"/>
        <v>0</v>
      </c>
      <c r="Q38" s="231">
        <f t="shared" si="15"/>
        <v>0</v>
      </c>
      <c r="R38" s="231">
        <f t="shared" si="15"/>
        <v>0</v>
      </c>
      <c r="S38" s="231">
        <f t="shared" si="15"/>
        <v>0</v>
      </c>
      <c r="T38" s="231">
        <f t="shared" si="15"/>
        <v>0</v>
      </c>
      <c r="U38" s="231">
        <f t="shared" si="15"/>
        <v>7500</v>
      </c>
      <c r="V38" s="231">
        <f t="shared" si="15"/>
        <v>10000</v>
      </c>
      <c r="W38" s="231">
        <f t="shared" si="15"/>
        <v>10000</v>
      </c>
      <c r="X38" s="231">
        <f t="shared" si="15"/>
        <v>0</v>
      </c>
      <c r="Y38" s="231">
        <f t="shared" si="15"/>
        <v>0</v>
      </c>
      <c r="Z38" s="231">
        <f t="shared" si="15"/>
        <v>0</v>
      </c>
      <c r="AA38" s="231">
        <f t="shared" si="15"/>
        <v>0</v>
      </c>
      <c r="AB38" s="231">
        <f t="shared" si="15"/>
        <v>0</v>
      </c>
      <c r="AC38" s="231">
        <f t="shared" si="15"/>
        <v>0</v>
      </c>
      <c r="AD38" s="231">
        <f t="shared" si="15"/>
        <v>0</v>
      </c>
      <c r="AE38" s="231">
        <f t="shared" si="15"/>
        <v>0</v>
      </c>
      <c r="AF38" s="231">
        <f t="shared" si="15"/>
        <v>0</v>
      </c>
      <c r="AG38" s="231">
        <f aca="true" t="shared" si="16" ref="AG38:AL38">AG39+AG40+AG41</f>
        <v>0</v>
      </c>
      <c r="AH38" s="231">
        <f t="shared" si="16"/>
        <v>0</v>
      </c>
      <c r="AI38" s="231">
        <f t="shared" si="16"/>
        <v>0</v>
      </c>
      <c r="AJ38" s="308">
        <f t="shared" si="16"/>
        <v>0</v>
      </c>
      <c r="AK38" s="308">
        <f t="shared" si="16"/>
        <v>0</v>
      </c>
      <c r="AL38" s="308">
        <f t="shared" si="16"/>
        <v>0</v>
      </c>
      <c r="AM38" s="231">
        <f>AM39+AM40+AM41</f>
        <v>0</v>
      </c>
      <c r="AN38" s="231">
        <f>AN39+AN40+AN41</f>
        <v>0</v>
      </c>
      <c r="AO38" s="231">
        <f>AO39+AO40+AO41</f>
        <v>0</v>
      </c>
    </row>
    <row r="39" spans="1:41" ht="12.75">
      <c r="A39" s="11" t="s">
        <v>760</v>
      </c>
      <c r="B39" s="51" t="s">
        <v>761</v>
      </c>
      <c r="C39" s="233">
        <f>F39+I39+L39+O39+R39+U39+X39+AA39+AD39+AG39+AM39</f>
        <v>7500</v>
      </c>
      <c r="D39" s="233">
        <f>G39+J39+M39+P39+S39+V39+Y39+AB39+AE39+AH39+AN39</f>
        <v>10000</v>
      </c>
      <c r="E39" s="233">
        <f>H39+K39+N39+Q39+T39+W39+Z39+AC39+AF39+AI39+AO39</f>
        <v>10000</v>
      </c>
      <c r="F39" s="230"/>
      <c r="G39" s="230"/>
      <c r="H39" s="230"/>
      <c r="I39" s="230"/>
      <c r="J39" s="230"/>
      <c r="K39" s="230"/>
      <c r="L39" s="230"/>
      <c r="M39" s="230"/>
      <c r="N39" s="230"/>
      <c r="O39" s="336"/>
      <c r="P39" s="230"/>
      <c r="Q39" s="230"/>
      <c r="R39" s="230"/>
      <c r="S39" s="230"/>
      <c r="T39" s="230"/>
      <c r="U39" s="230">
        <v>7500</v>
      </c>
      <c r="V39" s="230">
        <v>10000</v>
      </c>
      <c r="W39" s="230">
        <v>10000</v>
      </c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307"/>
      <c r="AK39" s="307"/>
      <c r="AL39" s="307"/>
      <c r="AM39" s="230"/>
      <c r="AN39" s="230"/>
      <c r="AO39" s="230"/>
    </row>
    <row r="40" spans="1:41" ht="25.5">
      <c r="A40" s="11" t="s">
        <v>762</v>
      </c>
      <c r="B40" s="51" t="s">
        <v>763</v>
      </c>
      <c r="C40" s="233">
        <f t="shared" si="2"/>
        <v>0</v>
      </c>
      <c r="D40" s="233">
        <f t="shared" si="3"/>
        <v>0</v>
      </c>
      <c r="E40" s="233">
        <f t="shared" si="4"/>
        <v>0</v>
      </c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307"/>
      <c r="AK40" s="307"/>
      <c r="AL40" s="307"/>
      <c r="AM40" s="230"/>
      <c r="AN40" s="230"/>
      <c r="AO40" s="230"/>
    </row>
    <row r="41" spans="1:41" ht="25.5">
      <c r="A41" s="11" t="s">
        <v>764</v>
      </c>
      <c r="B41" s="51" t="s">
        <v>765</v>
      </c>
      <c r="C41" s="233">
        <f t="shared" si="2"/>
        <v>0</v>
      </c>
      <c r="D41" s="233">
        <f t="shared" si="3"/>
        <v>0</v>
      </c>
      <c r="E41" s="233">
        <f t="shared" si="4"/>
        <v>0</v>
      </c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307"/>
      <c r="AK41" s="307"/>
      <c r="AL41" s="307"/>
      <c r="AM41" s="230"/>
      <c r="AN41" s="230"/>
      <c r="AO41" s="230"/>
    </row>
    <row r="42" spans="1:41" ht="12.75">
      <c r="A42" s="521" t="s">
        <v>774</v>
      </c>
      <c r="B42" s="521"/>
      <c r="C42" s="190">
        <f>C12+C16+C23+C26+C29+C33+C37+C38</f>
        <v>9500</v>
      </c>
      <c r="D42" s="190">
        <f aca="true" t="shared" si="17" ref="D42:AF42">D12+D16+D23+D26+D29+D33+D37+D38</f>
        <v>13000</v>
      </c>
      <c r="E42" s="190">
        <f t="shared" si="17"/>
        <v>14000</v>
      </c>
      <c r="F42" s="341">
        <f t="shared" si="17"/>
        <v>0</v>
      </c>
      <c r="G42" s="190">
        <f t="shared" si="17"/>
        <v>0</v>
      </c>
      <c r="H42" s="190">
        <f t="shared" si="17"/>
        <v>0</v>
      </c>
      <c r="I42" s="341">
        <f t="shared" si="17"/>
        <v>0</v>
      </c>
      <c r="J42" s="190">
        <f t="shared" si="17"/>
        <v>0</v>
      </c>
      <c r="K42" s="190">
        <f t="shared" si="17"/>
        <v>0</v>
      </c>
      <c r="L42" s="341">
        <f t="shared" si="17"/>
        <v>0</v>
      </c>
      <c r="M42" s="190">
        <f t="shared" si="17"/>
        <v>0</v>
      </c>
      <c r="N42" s="190">
        <f t="shared" si="17"/>
        <v>0</v>
      </c>
      <c r="O42" s="190">
        <f t="shared" si="17"/>
        <v>0</v>
      </c>
      <c r="P42" s="190">
        <f t="shared" si="17"/>
        <v>0</v>
      </c>
      <c r="Q42" s="190">
        <f t="shared" si="17"/>
        <v>0</v>
      </c>
      <c r="R42" s="341">
        <f t="shared" si="17"/>
        <v>2000</v>
      </c>
      <c r="S42" s="190">
        <f t="shared" si="17"/>
        <v>3000</v>
      </c>
      <c r="T42" s="190">
        <f t="shared" si="17"/>
        <v>4000</v>
      </c>
      <c r="U42" s="341">
        <f t="shared" si="17"/>
        <v>7500</v>
      </c>
      <c r="V42" s="190">
        <f t="shared" si="17"/>
        <v>10000</v>
      </c>
      <c r="W42" s="190">
        <f t="shared" si="17"/>
        <v>10000</v>
      </c>
      <c r="X42" s="190">
        <f t="shared" si="17"/>
        <v>0</v>
      </c>
      <c r="Y42" s="190">
        <f t="shared" si="17"/>
        <v>0</v>
      </c>
      <c r="Z42" s="190">
        <f t="shared" si="17"/>
        <v>0</v>
      </c>
      <c r="AA42" s="190">
        <f t="shared" si="17"/>
        <v>0</v>
      </c>
      <c r="AB42" s="190">
        <f t="shared" si="17"/>
        <v>0</v>
      </c>
      <c r="AC42" s="190">
        <f t="shared" si="17"/>
        <v>0</v>
      </c>
      <c r="AD42" s="341">
        <f t="shared" si="17"/>
        <v>0</v>
      </c>
      <c r="AE42" s="190">
        <f t="shared" si="17"/>
        <v>0</v>
      </c>
      <c r="AF42" s="190">
        <f t="shared" si="17"/>
        <v>0</v>
      </c>
      <c r="AG42" s="341">
        <f aca="true" t="shared" si="18" ref="AG42:AL42">AG12+AG16+AG23+AG26+AG29+AG33+AG37+AG38</f>
        <v>0</v>
      </c>
      <c r="AH42" s="190">
        <f t="shared" si="18"/>
        <v>0</v>
      </c>
      <c r="AI42" s="190">
        <f t="shared" si="18"/>
        <v>0</v>
      </c>
      <c r="AJ42" s="239">
        <f t="shared" si="18"/>
        <v>0</v>
      </c>
      <c r="AK42" s="239">
        <f t="shared" si="18"/>
        <v>0</v>
      </c>
      <c r="AL42" s="239">
        <f t="shared" si="18"/>
        <v>0</v>
      </c>
      <c r="AM42" s="341">
        <f>AM12+AM16+AM23+AM26+AM29+AM33+AM37+AM38</f>
        <v>0</v>
      </c>
      <c r="AN42" s="190">
        <f>AN12+AN16+AN23+AN26+AN29+AN33+AN37+AN38</f>
        <v>0</v>
      </c>
      <c r="AO42" s="190">
        <f>AO12+AO16+AO23+AO26+AO29+AO33+AO37+AO38</f>
        <v>0</v>
      </c>
    </row>
  </sheetData>
  <sheetProtection/>
  <mergeCells count="27">
    <mergeCell ref="AJ8:AL8"/>
    <mergeCell ref="AJ9:AL9"/>
    <mergeCell ref="C8:E8"/>
    <mergeCell ref="F8:H8"/>
    <mergeCell ref="I8:K8"/>
    <mergeCell ref="L8:N8"/>
    <mergeCell ref="O8:Q8"/>
    <mergeCell ref="R8:T8"/>
    <mergeCell ref="U8:W8"/>
    <mergeCell ref="X8:Z8"/>
    <mergeCell ref="L9:N9"/>
    <mergeCell ref="O9:Q9"/>
    <mergeCell ref="AA8:AC8"/>
    <mergeCell ref="R9:T9"/>
    <mergeCell ref="U9:W9"/>
    <mergeCell ref="X9:Z9"/>
    <mergeCell ref="AA9:AC9"/>
    <mergeCell ref="AM8:AO8"/>
    <mergeCell ref="AM9:AO9"/>
    <mergeCell ref="AD9:AF9"/>
    <mergeCell ref="A42:B42"/>
    <mergeCell ref="AG8:AI8"/>
    <mergeCell ref="AG9:AI9"/>
    <mergeCell ref="AD8:AF8"/>
    <mergeCell ref="C9:E9"/>
    <mergeCell ref="F9:H9"/>
    <mergeCell ref="I9:K9"/>
  </mergeCells>
  <printOptions/>
  <pageMargins left="0.75" right="0.75" top="1" bottom="1" header="0.5" footer="0.5"/>
  <pageSetup horizontalDpi="600" verticalDpi="600" orientation="landscape" paperSize="9" scale="58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Z43"/>
  <sheetViews>
    <sheetView zoomScalePageLayoutView="0" workbookViewId="0" topLeftCell="E1">
      <pane ySplit="11" topLeftCell="A13" activePane="bottomLeft" state="frozen"/>
      <selection pane="topLeft" activeCell="A1" sqref="A1"/>
      <selection pane="bottomLeft" activeCell="O3" sqref="O3"/>
    </sheetView>
  </sheetViews>
  <sheetFormatPr defaultColWidth="9.140625" defaultRowHeight="12.75"/>
  <cols>
    <col min="1" max="1" width="7.28125" style="220" customWidth="1"/>
    <col min="2" max="2" width="38.421875" style="221" customWidth="1"/>
    <col min="3" max="5" width="12.28125" style="221" customWidth="1"/>
    <col min="6" max="6" width="10.28125" style="221" bestFit="1" customWidth="1"/>
    <col min="7" max="8" width="9.140625" style="221" customWidth="1"/>
    <col min="9" max="9" width="10.00390625" style="221" customWidth="1"/>
    <col min="10" max="10" width="9.140625" style="221" customWidth="1"/>
    <col min="11" max="11" width="12.140625" style="221" customWidth="1"/>
    <col min="12" max="12" width="9.28125" style="221" bestFit="1" customWidth="1"/>
    <col min="13" max="14" width="9.140625" style="221" customWidth="1"/>
    <col min="15" max="15" width="12.8515625" style="221" customWidth="1"/>
    <col min="16" max="16" width="11.8515625" style="221" customWidth="1"/>
    <col min="17" max="17" width="12.7109375" style="221" customWidth="1"/>
    <col min="18" max="18" width="9.28125" style="221" bestFit="1" customWidth="1"/>
    <col min="19" max="20" width="9.140625" style="221" customWidth="1"/>
    <col min="21" max="21" width="9.28125" style="221" bestFit="1" customWidth="1"/>
    <col min="22" max="22" width="9.140625" style="221" customWidth="1"/>
    <col min="23" max="23" width="12.7109375" style="221" customWidth="1"/>
    <col min="24" max="26" width="9.140625" style="221" customWidth="1"/>
    <col min="27" max="16384" width="9.140625" style="224" customWidth="1"/>
  </cols>
  <sheetData>
    <row r="1" spans="3:12" ht="12.75">
      <c r="C1" s="222"/>
      <c r="D1" s="222"/>
      <c r="E1" s="222"/>
      <c r="L1" s="222" t="s">
        <v>636</v>
      </c>
    </row>
    <row r="2" spans="3:12" ht="12.75">
      <c r="C2" s="222"/>
      <c r="D2" s="222"/>
      <c r="E2" s="222"/>
      <c r="L2" s="8" t="s">
        <v>1285</v>
      </c>
    </row>
    <row r="3" spans="3:12" ht="12.75">
      <c r="C3" s="222"/>
      <c r="D3" s="222"/>
      <c r="E3" s="222"/>
      <c r="L3" s="222" t="s">
        <v>623</v>
      </c>
    </row>
    <row r="4" spans="3:12" ht="12.75">
      <c r="C4" s="222"/>
      <c r="D4" s="222"/>
      <c r="E4" s="222"/>
      <c r="L4" s="222" t="s">
        <v>624</v>
      </c>
    </row>
    <row r="5" spans="3:12" ht="12.75">
      <c r="C5" s="222"/>
      <c r="D5" s="222"/>
      <c r="E5" s="222"/>
      <c r="L5" t="s">
        <v>1283</v>
      </c>
    </row>
    <row r="6" spans="3:12" ht="12.75">
      <c r="C6" s="222"/>
      <c r="D6" s="222"/>
      <c r="E6" s="222"/>
      <c r="L6" s="222"/>
    </row>
    <row r="7" spans="2:12" ht="12.75">
      <c r="B7" s="53" t="s">
        <v>825</v>
      </c>
      <c r="C7" s="222"/>
      <c r="D7" s="222"/>
      <c r="E7" s="222"/>
      <c r="L7" s="222"/>
    </row>
    <row r="8" spans="1:5" ht="12.75">
      <c r="A8" s="526"/>
      <c r="B8" s="527"/>
      <c r="C8" s="223"/>
      <c r="D8" s="223"/>
      <c r="E8" s="223"/>
    </row>
    <row r="9" spans="1:26" s="225" customFormat="1" ht="64.5" customHeight="1">
      <c r="A9" s="227" t="s">
        <v>788</v>
      </c>
      <c r="B9" s="219" t="s">
        <v>789</v>
      </c>
      <c r="C9" s="519" t="s">
        <v>822</v>
      </c>
      <c r="D9" s="519"/>
      <c r="E9" s="519"/>
      <c r="F9" s="519" t="s">
        <v>792</v>
      </c>
      <c r="G9" s="519"/>
      <c r="H9" s="519"/>
      <c r="I9" s="519" t="s">
        <v>794</v>
      </c>
      <c r="J9" s="519"/>
      <c r="K9" s="519"/>
      <c r="L9" s="519" t="s">
        <v>796</v>
      </c>
      <c r="M9" s="519"/>
      <c r="N9" s="519"/>
      <c r="O9" s="519" t="s">
        <v>798</v>
      </c>
      <c r="P9" s="519"/>
      <c r="Q9" s="519"/>
      <c r="R9" s="519" t="s">
        <v>800</v>
      </c>
      <c r="S9" s="519"/>
      <c r="T9" s="519"/>
      <c r="U9" s="519" t="s">
        <v>802</v>
      </c>
      <c r="V9" s="519"/>
      <c r="W9" s="519"/>
      <c r="X9" s="519" t="s">
        <v>113</v>
      </c>
      <c r="Y9" s="519"/>
      <c r="Z9" s="519"/>
    </row>
    <row r="10" spans="1:26" s="226" customFormat="1" ht="12.75">
      <c r="A10" s="228">
        <v>1</v>
      </c>
      <c r="B10" s="229" t="s">
        <v>790</v>
      </c>
      <c r="C10" s="522" t="s">
        <v>791</v>
      </c>
      <c r="D10" s="522"/>
      <c r="E10" s="522"/>
      <c r="F10" s="522" t="s">
        <v>793</v>
      </c>
      <c r="G10" s="522"/>
      <c r="H10" s="522"/>
      <c r="I10" s="522" t="s">
        <v>795</v>
      </c>
      <c r="J10" s="522"/>
      <c r="K10" s="522"/>
      <c r="L10" s="522" t="s">
        <v>797</v>
      </c>
      <c r="M10" s="522"/>
      <c r="N10" s="522"/>
      <c r="O10" s="522" t="s">
        <v>799</v>
      </c>
      <c r="P10" s="522"/>
      <c r="Q10" s="522"/>
      <c r="R10" s="522" t="s">
        <v>801</v>
      </c>
      <c r="S10" s="522"/>
      <c r="T10" s="522"/>
      <c r="U10" s="522" t="s">
        <v>803</v>
      </c>
      <c r="V10" s="522"/>
      <c r="W10" s="522"/>
      <c r="X10" s="525" t="s">
        <v>949</v>
      </c>
      <c r="Y10" s="522"/>
      <c r="Z10" s="522"/>
    </row>
    <row r="11" spans="1:26" s="226" customFormat="1" ht="12.75">
      <c r="A11" s="228"/>
      <c r="B11" s="229"/>
      <c r="C11" s="74">
        <v>2010</v>
      </c>
      <c r="D11" s="74">
        <v>2011</v>
      </c>
      <c r="E11" s="74">
        <v>2012</v>
      </c>
      <c r="F11" s="74">
        <v>2010</v>
      </c>
      <c r="G11" s="74">
        <v>2011</v>
      </c>
      <c r="H11" s="74">
        <v>2012</v>
      </c>
      <c r="I11" s="74">
        <v>2010</v>
      </c>
      <c r="J11" s="74">
        <v>2011</v>
      </c>
      <c r="K11" s="74">
        <v>2012</v>
      </c>
      <c r="L11" s="74">
        <v>2010</v>
      </c>
      <c r="M11" s="74">
        <v>2011</v>
      </c>
      <c r="N11" s="74">
        <v>2012</v>
      </c>
      <c r="O11" s="74">
        <v>2010</v>
      </c>
      <c r="P11" s="74">
        <v>2011</v>
      </c>
      <c r="Q11" s="74">
        <v>2012</v>
      </c>
      <c r="R11" s="74">
        <v>2010</v>
      </c>
      <c r="S11" s="74">
        <v>2011</v>
      </c>
      <c r="T11" s="74">
        <v>2012</v>
      </c>
      <c r="U11" s="74">
        <v>2010</v>
      </c>
      <c r="V11" s="74">
        <v>2011</v>
      </c>
      <c r="W11" s="74">
        <v>2012</v>
      </c>
      <c r="X11" s="74">
        <v>2010</v>
      </c>
      <c r="Y11" s="74">
        <v>2011</v>
      </c>
      <c r="Z11" s="74">
        <v>2012</v>
      </c>
    </row>
    <row r="12" spans="1:26" ht="12.75">
      <c r="A12" s="72"/>
      <c r="B12" s="68" t="s">
        <v>685</v>
      </c>
      <c r="C12" s="232"/>
      <c r="D12" s="232"/>
      <c r="E12" s="232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</row>
    <row r="13" spans="1:26" ht="12.75">
      <c r="A13" s="67" t="s">
        <v>701</v>
      </c>
      <c r="B13" s="68" t="s">
        <v>702</v>
      </c>
      <c r="C13" s="233">
        <f>F13+I13+L13+O13+R13+U13+X13</f>
        <v>0</v>
      </c>
      <c r="D13" s="233">
        <f>G13+J13+M13+P13+S13+V13+Y13</f>
        <v>0</v>
      </c>
      <c r="E13" s="233">
        <f>H13+K13+N13+Q13+T13+W13+Z13</f>
        <v>0</v>
      </c>
      <c r="F13" s="231">
        <f aca="true" t="shared" si="0" ref="F13:W13">F14+F15+F16</f>
        <v>0</v>
      </c>
      <c r="G13" s="231">
        <f t="shared" si="0"/>
        <v>0</v>
      </c>
      <c r="H13" s="231">
        <f t="shared" si="0"/>
        <v>0</v>
      </c>
      <c r="I13" s="231">
        <f t="shared" si="0"/>
        <v>0</v>
      </c>
      <c r="J13" s="231">
        <f t="shared" si="0"/>
        <v>0</v>
      </c>
      <c r="K13" s="231">
        <f t="shared" si="0"/>
        <v>0</v>
      </c>
      <c r="L13" s="231">
        <f t="shared" si="0"/>
        <v>0</v>
      </c>
      <c r="M13" s="231">
        <f t="shared" si="0"/>
        <v>0</v>
      </c>
      <c r="N13" s="231">
        <f t="shared" si="0"/>
        <v>0</v>
      </c>
      <c r="O13" s="231">
        <f t="shared" si="0"/>
        <v>0</v>
      </c>
      <c r="P13" s="231">
        <f t="shared" si="0"/>
        <v>0</v>
      </c>
      <c r="Q13" s="231">
        <f t="shared" si="0"/>
        <v>0</v>
      </c>
      <c r="R13" s="231">
        <f t="shared" si="0"/>
        <v>0</v>
      </c>
      <c r="S13" s="231">
        <f t="shared" si="0"/>
        <v>0</v>
      </c>
      <c r="T13" s="231">
        <f t="shared" si="0"/>
        <v>0</v>
      </c>
      <c r="U13" s="231">
        <f t="shared" si="0"/>
        <v>0</v>
      </c>
      <c r="V13" s="231">
        <f t="shared" si="0"/>
        <v>0</v>
      </c>
      <c r="W13" s="231">
        <f t="shared" si="0"/>
        <v>0</v>
      </c>
      <c r="X13" s="231">
        <f>X14+X15+X16</f>
        <v>0</v>
      </c>
      <c r="Y13" s="231">
        <f>Y14+Y15+Y16</f>
        <v>0</v>
      </c>
      <c r="Z13" s="231">
        <f>Z14+Z15+Z16</f>
        <v>0</v>
      </c>
    </row>
    <row r="14" spans="1:26" ht="12.75">
      <c r="A14" s="358" t="s">
        <v>703</v>
      </c>
      <c r="B14" s="359" t="s">
        <v>704</v>
      </c>
      <c r="C14" s="233">
        <f aca="true" t="shared" si="1" ref="C14:C43">F14+I14+L14+O14+R14+U14+X14</f>
        <v>0</v>
      </c>
      <c r="D14" s="233">
        <f aca="true" t="shared" si="2" ref="D14:D43">G14+J14+M14+P14+S14+V14+Y14</f>
        <v>0</v>
      </c>
      <c r="E14" s="233">
        <f aca="true" t="shared" si="3" ref="E14:E43">H14+K14+N14+Q14+T14+W14+Z14</f>
        <v>0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</row>
    <row r="15" spans="1:26" ht="12.75">
      <c r="A15" s="360" t="s">
        <v>705</v>
      </c>
      <c r="B15" s="361" t="s">
        <v>706</v>
      </c>
      <c r="C15" s="233">
        <f t="shared" si="1"/>
        <v>0</v>
      </c>
      <c r="D15" s="233">
        <f t="shared" si="2"/>
        <v>0</v>
      </c>
      <c r="E15" s="233">
        <f t="shared" si="3"/>
        <v>0</v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</row>
    <row r="16" spans="1:26" ht="12.75">
      <c r="A16" s="360" t="s">
        <v>707</v>
      </c>
      <c r="B16" s="361" t="s">
        <v>708</v>
      </c>
      <c r="C16" s="233">
        <f t="shared" si="1"/>
        <v>0</v>
      </c>
      <c r="D16" s="233">
        <f t="shared" si="2"/>
        <v>0</v>
      </c>
      <c r="E16" s="233">
        <f t="shared" si="3"/>
        <v>0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</row>
    <row r="17" spans="1:26" ht="12.75">
      <c r="A17" s="69" t="s">
        <v>709</v>
      </c>
      <c r="B17" s="68" t="s">
        <v>710</v>
      </c>
      <c r="C17" s="233">
        <f t="shared" si="1"/>
        <v>3000</v>
      </c>
      <c r="D17" s="233">
        <f t="shared" si="2"/>
        <v>0</v>
      </c>
      <c r="E17" s="233">
        <f t="shared" si="3"/>
        <v>0</v>
      </c>
      <c r="F17" s="231">
        <f aca="true" t="shared" si="4" ref="F17:W17">F18+F19+F20+F21+F22+F23</f>
        <v>0</v>
      </c>
      <c r="G17" s="231">
        <f t="shared" si="4"/>
        <v>0</v>
      </c>
      <c r="H17" s="231">
        <f t="shared" si="4"/>
        <v>0</v>
      </c>
      <c r="I17" s="231">
        <f t="shared" si="4"/>
        <v>0</v>
      </c>
      <c r="J17" s="231">
        <f t="shared" si="4"/>
        <v>0</v>
      </c>
      <c r="K17" s="231">
        <f t="shared" si="4"/>
        <v>0</v>
      </c>
      <c r="L17" s="231">
        <f t="shared" si="4"/>
        <v>500</v>
      </c>
      <c r="M17" s="231">
        <f t="shared" si="4"/>
        <v>0</v>
      </c>
      <c r="N17" s="231">
        <f t="shared" si="4"/>
        <v>0</v>
      </c>
      <c r="O17" s="231">
        <f t="shared" si="4"/>
        <v>0</v>
      </c>
      <c r="P17" s="231">
        <f t="shared" si="4"/>
        <v>0</v>
      </c>
      <c r="Q17" s="231">
        <f t="shared" si="4"/>
        <v>0</v>
      </c>
      <c r="R17" s="231">
        <f t="shared" si="4"/>
        <v>500</v>
      </c>
      <c r="S17" s="231">
        <f t="shared" si="4"/>
        <v>0</v>
      </c>
      <c r="T17" s="231">
        <f t="shared" si="4"/>
        <v>0</v>
      </c>
      <c r="U17" s="231">
        <f t="shared" si="4"/>
        <v>500</v>
      </c>
      <c r="V17" s="231">
        <f t="shared" si="4"/>
        <v>0</v>
      </c>
      <c r="W17" s="231">
        <f t="shared" si="4"/>
        <v>0</v>
      </c>
      <c r="X17" s="231">
        <f>X18+X19+X20+X21+X22+X23</f>
        <v>1500</v>
      </c>
      <c r="Y17" s="231">
        <f>Y18+Y19+Y20+Y21+Y22+Y23</f>
        <v>0</v>
      </c>
      <c r="Z17" s="231">
        <f>Z18+Z19+Z20+Z21+Z22+Z23</f>
        <v>0</v>
      </c>
    </row>
    <row r="18" spans="1:26" ht="12.75">
      <c r="A18" s="358" t="s">
        <v>711</v>
      </c>
      <c r="B18" s="359" t="s">
        <v>712</v>
      </c>
      <c r="C18" s="233">
        <f t="shared" si="1"/>
        <v>0</v>
      </c>
      <c r="D18" s="233">
        <f t="shared" si="2"/>
        <v>0</v>
      </c>
      <c r="E18" s="233">
        <f t="shared" si="3"/>
        <v>0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</row>
    <row r="19" spans="1:26" ht="12.75">
      <c r="A19" s="362" t="s">
        <v>713</v>
      </c>
      <c r="B19" s="361" t="s">
        <v>714</v>
      </c>
      <c r="C19" s="233">
        <f t="shared" si="1"/>
        <v>0</v>
      </c>
      <c r="D19" s="233">
        <f t="shared" si="2"/>
        <v>0</v>
      </c>
      <c r="E19" s="233">
        <f t="shared" si="3"/>
        <v>0</v>
      </c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</row>
    <row r="20" spans="1:26" ht="12.75">
      <c r="A20" s="362" t="s">
        <v>715</v>
      </c>
      <c r="B20" s="361" t="s">
        <v>716</v>
      </c>
      <c r="C20" s="233">
        <f t="shared" si="1"/>
        <v>0</v>
      </c>
      <c r="D20" s="233">
        <f t="shared" si="2"/>
        <v>0</v>
      </c>
      <c r="E20" s="233">
        <f t="shared" si="3"/>
        <v>0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</row>
    <row r="21" spans="1:26" ht="25.5">
      <c r="A21" s="362" t="s">
        <v>717</v>
      </c>
      <c r="B21" s="361" t="s">
        <v>718</v>
      </c>
      <c r="C21" s="233">
        <f t="shared" si="1"/>
        <v>0</v>
      </c>
      <c r="D21" s="233">
        <f t="shared" si="2"/>
        <v>0</v>
      </c>
      <c r="E21" s="233">
        <f t="shared" si="3"/>
        <v>0</v>
      </c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6" ht="12.75">
      <c r="A22" s="362" t="s">
        <v>719</v>
      </c>
      <c r="B22" s="361" t="s">
        <v>723</v>
      </c>
      <c r="C22" s="233">
        <f t="shared" si="1"/>
        <v>1500</v>
      </c>
      <c r="D22" s="233">
        <f t="shared" si="2"/>
        <v>0</v>
      </c>
      <c r="E22" s="233">
        <f t="shared" si="3"/>
        <v>0</v>
      </c>
      <c r="F22" s="230"/>
      <c r="G22" s="230"/>
      <c r="H22" s="230"/>
      <c r="I22" s="230"/>
      <c r="J22" s="230"/>
      <c r="K22" s="230"/>
      <c r="L22" s="230">
        <v>500</v>
      </c>
      <c r="M22" s="230"/>
      <c r="N22" s="230"/>
      <c r="O22" s="230"/>
      <c r="P22" s="230"/>
      <c r="Q22" s="230"/>
      <c r="R22" s="230">
        <v>500</v>
      </c>
      <c r="S22" s="230"/>
      <c r="T22" s="230"/>
      <c r="U22" s="230">
        <v>500</v>
      </c>
      <c r="V22" s="230"/>
      <c r="W22" s="230"/>
      <c r="X22" s="230"/>
      <c r="Y22" s="230"/>
      <c r="Z22" s="230"/>
    </row>
    <row r="23" spans="1:26" ht="12.75">
      <c r="A23" s="362" t="s">
        <v>724</v>
      </c>
      <c r="B23" s="361" t="s">
        <v>725</v>
      </c>
      <c r="C23" s="233">
        <f t="shared" si="1"/>
        <v>1500</v>
      </c>
      <c r="D23" s="233">
        <f t="shared" si="2"/>
        <v>0</v>
      </c>
      <c r="E23" s="233">
        <f t="shared" si="3"/>
        <v>0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>
        <v>1500</v>
      </c>
      <c r="Y23" s="230"/>
      <c r="Z23" s="230"/>
    </row>
    <row r="24" spans="1:26" ht="25.5">
      <c r="A24" s="67" t="s">
        <v>726</v>
      </c>
      <c r="B24" s="68" t="s">
        <v>727</v>
      </c>
      <c r="C24" s="233">
        <f t="shared" si="1"/>
        <v>0</v>
      </c>
      <c r="D24" s="233">
        <f t="shared" si="2"/>
        <v>0</v>
      </c>
      <c r="E24" s="233">
        <f t="shared" si="3"/>
        <v>0</v>
      </c>
      <c r="F24" s="231">
        <f aca="true" t="shared" si="5" ref="F24:W24">F25+F26</f>
        <v>0</v>
      </c>
      <c r="G24" s="231">
        <f t="shared" si="5"/>
        <v>0</v>
      </c>
      <c r="H24" s="231">
        <f t="shared" si="5"/>
        <v>0</v>
      </c>
      <c r="I24" s="231">
        <f t="shared" si="5"/>
        <v>0</v>
      </c>
      <c r="J24" s="231">
        <f t="shared" si="5"/>
        <v>0</v>
      </c>
      <c r="K24" s="231">
        <f t="shared" si="5"/>
        <v>0</v>
      </c>
      <c r="L24" s="231">
        <f t="shared" si="5"/>
        <v>0</v>
      </c>
      <c r="M24" s="231">
        <f t="shared" si="5"/>
        <v>0</v>
      </c>
      <c r="N24" s="231">
        <f t="shared" si="5"/>
        <v>0</v>
      </c>
      <c r="O24" s="231">
        <f t="shared" si="5"/>
        <v>0</v>
      </c>
      <c r="P24" s="231">
        <f t="shared" si="5"/>
        <v>0</v>
      </c>
      <c r="Q24" s="231">
        <f t="shared" si="5"/>
        <v>0</v>
      </c>
      <c r="R24" s="231">
        <f t="shared" si="5"/>
        <v>0</v>
      </c>
      <c r="S24" s="231">
        <f t="shared" si="5"/>
        <v>0</v>
      </c>
      <c r="T24" s="231">
        <f t="shared" si="5"/>
        <v>0</v>
      </c>
      <c r="U24" s="231">
        <f t="shared" si="5"/>
        <v>0</v>
      </c>
      <c r="V24" s="231">
        <f t="shared" si="5"/>
        <v>0</v>
      </c>
      <c r="W24" s="231">
        <f t="shared" si="5"/>
        <v>0</v>
      </c>
      <c r="X24" s="231">
        <f>X25+X26</f>
        <v>0</v>
      </c>
      <c r="Y24" s="231">
        <f>Y25+Y26</f>
        <v>0</v>
      </c>
      <c r="Z24" s="231">
        <f>Z25+Z26</f>
        <v>0</v>
      </c>
    </row>
    <row r="25" spans="1:26" ht="25.5">
      <c r="A25" s="358" t="s">
        <v>730</v>
      </c>
      <c r="B25" s="359" t="s">
        <v>731</v>
      </c>
      <c r="C25" s="233">
        <f t="shared" si="1"/>
        <v>0</v>
      </c>
      <c r="D25" s="233">
        <f t="shared" si="2"/>
        <v>0</v>
      </c>
      <c r="E25" s="233">
        <f t="shared" si="3"/>
        <v>0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</row>
    <row r="26" spans="1:26" ht="25.5">
      <c r="A26" s="362" t="s">
        <v>732</v>
      </c>
      <c r="B26" s="361" t="s">
        <v>733</v>
      </c>
      <c r="C26" s="233">
        <f t="shared" si="1"/>
        <v>0</v>
      </c>
      <c r="D26" s="233">
        <f t="shared" si="2"/>
        <v>0</v>
      </c>
      <c r="E26" s="233">
        <f t="shared" si="3"/>
        <v>0</v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</row>
    <row r="27" spans="1:26" ht="25.5">
      <c r="A27" s="67" t="s">
        <v>734</v>
      </c>
      <c r="B27" s="68" t="s">
        <v>735</v>
      </c>
      <c r="C27" s="233">
        <f t="shared" si="1"/>
        <v>0</v>
      </c>
      <c r="D27" s="233">
        <f t="shared" si="2"/>
        <v>0</v>
      </c>
      <c r="E27" s="233">
        <f t="shared" si="3"/>
        <v>0</v>
      </c>
      <c r="F27" s="231">
        <f aca="true" t="shared" si="6" ref="F27:W27">F28+F29</f>
        <v>0</v>
      </c>
      <c r="G27" s="231">
        <f t="shared" si="6"/>
        <v>0</v>
      </c>
      <c r="H27" s="231">
        <f t="shared" si="6"/>
        <v>0</v>
      </c>
      <c r="I27" s="231">
        <f t="shared" si="6"/>
        <v>0</v>
      </c>
      <c r="J27" s="231">
        <f t="shared" si="6"/>
        <v>0</v>
      </c>
      <c r="K27" s="231">
        <f t="shared" si="6"/>
        <v>0</v>
      </c>
      <c r="L27" s="231">
        <f t="shared" si="6"/>
        <v>0</v>
      </c>
      <c r="M27" s="231">
        <f t="shared" si="6"/>
        <v>0</v>
      </c>
      <c r="N27" s="231">
        <f t="shared" si="6"/>
        <v>0</v>
      </c>
      <c r="O27" s="231">
        <f t="shared" si="6"/>
        <v>0</v>
      </c>
      <c r="P27" s="231">
        <f t="shared" si="6"/>
        <v>0</v>
      </c>
      <c r="Q27" s="231">
        <f t="shared" si="6"/>
        <v>0</v>
      </c>
      <c r="R27" s="231">
        <f t="shared" si="6"/>
        <v>0</v>
      </c>
      <c r="S27" s="231">
        <f t="shared" si="6"/>
        <v>0</v>
      </c>
      <c r="T27" s="231">
        <f t="shared" si="6"/>
        <v>0</v>
      </c>
      <c r="U27" s="231">
        <f t="shared" si="6"/>
        <v>0</v>
      </c>
      <c r="V27" s="231">
        <f t="shared" si="6"/>
        <v>0</v>
      </c>
      <c r="W27" s="231">
        <f t="shared" si="6"/>
        <v>0</v>
      </c>
      <c r="X27" s="231">
        <f>X28+X29</f>
        <v>0</v>
      </c>
      <c r="Y27" s="231">
        <f>Y28+Y29</f>
        <v>0</v>
      </c>
      <c r="Z27" s="231">
        <f>Z28+Z29</f>
        <v>0</v>
      </c>
    </row>
    <row r="28" spans="1:26" ht="33.75">
      <c r="A28" s="358" t="s">
        <v>736</v>
      </c>
      <c r="B28" s="70" t="s">
        <v>737</v>
      </c>
      <c r="C28" s="233">
        <f t="shared" si="1"/>
        <v>0</v>
      </c>
      <c r="D28" s="233">
        <f t="shared" si="2"/>
        <v>0</v>
      </c>
      <c r="E28" s="233">
        <f t="shared" si="3"/>
        <v>0</v>
      </c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</row>
    <row r="29" spans="1:26" ht="33.75">
      <c r="A29" s="362" t="s">
        <v>738</v>
      </c>
      <c r="B29" s="70" t="s">
        <v>739</v>
      </c>
      <c r="C29" s="233">
        <f t="shared" si="1"/>
        <v>0</v>
      </c>
      <c r="D29" s="233">
        <f t="shared" si="2"/>
        <v>0</v>
      </c>
      <c r="E29" s="233">
        <f t="shared" si="3"/>
        <v>0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</row>
    <row r="30" spans="1:26" ht="25.5">
      <c r="A30" s="67" t="s">
        <v>740</v>
      </c>
      <c r="B30" s="68" t="s">
        <v>741</v>
      </c>
      <c r="C30" s="233">
        <f t="shared" si="1"/>
        <v>0</v>
      </c>
      <c r="D30" s="233">
        <f t="shared" si="2"/>
        <v>0</v>
      </c>
      <c r="E30" s="233">
        <f t="shared" si="3"/>
        <v>0</v>
      </c>
      <c r="F30" s="231">
        <f aca="true" t="shared" si="7" ref="F30:W30">F31+F32+F33</f>
        <v>0</v>
      </c>
      <c r="G30" s="231">
        <f t="shared" si="7"/>
        <v>0</v>
      </c>
      <c r="H30" s="231">
        <f t="shared" si="7"/>
        <v>0</v>
      </c>
      <c r="I30" s="231">
        <f t="shared" si="7"/>
        <v>0</v>
      </c>
      <c r="J30" s="231">
        <f t="shared" si="7"/>
        <v>0</v>
      </c>
      <c r="K30" s="231">
        <f t="shared" si="7"/>
        <v>0</v>
      </c>
      <c r="L30" s="231">
        <f t="shared" si="7"/>
        <v>0</v>
      </c>
      <c r="M30" s="231">
        <f t="shared" si="7"/>
        <v>0</v>
      </c>
      <c r="N30" s="231">
        <f t="shared" si="7"/>
        <v>0</v>
      </c>
      <c r="O30" s="231">
        <f t="shared" si="7"/>
        <v>0</v>
      </c>
      <c r="P30" s="231">
        <f t="shared" si="7"/>
        <v>0</v>
      </c>
      <c r="Q30" s="231">
        <f t="shared" si="7"/>
        <v>0</v>
      </c>
      <c r="R30" s="231">
        <f t="shared" si="7"/>
        <v>0</v>
      </c>
      <c r="S30" s="231">
        <f t="shared" si="7"/>
        <v>0</v>
      </c>
      <c r="T30" s="231">
        <f t="shared" si="7"/>
        <v>0</v>
      </c>
      <c r="U30" s="231">
        <f t="shared" si="7"/>
        <v>0</v>
      </c>
      <c r="V30" s="231">
        <f t="shared" si="7"/>
        <v>0</v>
      </c>
      <c r="W30" s="231">
        <f t="shared" si="7"/>
        <v>0</v>
      </c>
      <c r="X30" s="231">
        <f>X31+X32+X33</f>
        <v>0</v>
      </c>
      <c r="Y30" s="231">
        <f>Y31+Y32+Y33</f>
        <v>0</v>
      </c>
      <c r="Z30" s="231">
        <f>Z31+Z32+Z33</f>
        <v>0</v>
      </c>
    </row>
    <row r="31" spans="1:26" ht="12.75">
      <c r="A31" s="358" t="s">
        <v>742</v>
      </c>
      <c r="B31" s="359" t="s">
        <v>743</v>
      </c>
      <c r="C31" s="233">
        <f t="shared" si="1"/>
        <v>0</v>
      </c>
      <c r="D31" s="233">
        <f t="shared" si="2"/>
        <v>0</v>
      </c>
      <c r="E31" s="233">
        <f t="shared" si="3"/>
        <v>0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</row>
    <row r="32" spans="1:26" ht="25.5">
      <c r="A32" s="362" t="s">
        <v>744</v>
      </c>
      <c r="B32" s="361" t="s">
        <v>745</v>
      </c>
      <c r="C32" s="233">
        <f t="shared" si="1"/>
        <v>0</v>
      </c>
      <c r="D32" s="233">
        <f t="shared" si="2"/>
        <v>0</v>
      </c>
      <c r="E32" s="233">
        <f t="shared" si="3"/>
        <v>0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</row>
    <row r="33" spans="1:26" ht="25.5">
      <c r="A33" s="362" t="s">
        <v>746</v>
      </c>
      <c r="B33" s="361" t="s">
        <v>747</v>
      </c>
      <c r="C33" s="233">
        <f t="shared" si="1"/>
        <v>0</v>
      </c>
      <c r="D33" s="233">
        <f t="shared" si="2"/>
        <v>0</v>
      </c>
      <c r="E33" s="233">
        <f t="shared" si="3"/>
        <v>0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</row>
    <row r="34" spans="1:26" ht="12.75">
      <c r="A34" s="67" t="s">
        <v>748</v>
      </c>
      <c r="B34" s="68" t="s">
        <v>749</v>
      </c>
      <c r="C34" s="233">
        <f t="shared" si="1"/>
        <v>0</v>
      </c>
      <c r="D34" s="233">
        <f t="shared" si="2"/>
        <v>0</v>
      </c>
      <c r="E34" s="233">
        <f t="shared" si="3"/>
        <v>0</v>
      </c>
      <c r="F34" s="231">
        <f aca="true" t="shared" si="8" ref="F34:W34">F35+F36+F37</f>
        <v>0</v>
      </c>
      <c r="G34" s="231">
        <f t="shared" si="8"/>
        <v>0</v>
      </c>
      <c r="H34" s="231">
        <f t="shared" si="8"/>
        <v>0</v>
      </c>
      <c r="I34" s="231">
        <f t="shared" si="8"/>
        <v>0</v>
      </c>
      <c r="J34" s="231">
        <f t="shared" si="8"/>
        <v>0</v>
      </c>
      <c r="K34" s="231">
        <f t="shared" si="8"/>
        <v>0</v>
      </c>
      <c r="L34" s="231">
        <f t="shared" si="8"/>
        <v>0</v>
      </c>
      <c r="M34" s="231">
        <f t="shared" si="8"/>
        <v>0</v>
      </c>
      <c r="N34" s="231">
        <f t="shared" si="8"/>
        <v>0</v>
      </c>
      <c r="O34" s="231">
        <f t="shared" si="8"/>
        <v>0</v>
      </c>
      <c r="P34" s="231">
        <f t="shared" si="8"/>
        <v>0</v>
      </c>
      <c r="Q34" s="231">
        <f t="shared" si="8"/>
        <v>0</v>
      </c>
      <c r="R34" s="231">
        <f t="shared" si="8"/>
        <v>0</v>
      </c>
      <c r="S34" s="231">
        <f t="shared" si="8"/>
        <v>0</v>
      </c>
      <c r="T34" s="231">
        <f t="shared" si="8"/>
        <v>0</v>
      </c>
      <c r="U34" s="231">
        <f t="shared" si="8"/>
        <v>0</v>
      </c>
      <c r="V34" s="231">
        <f t="shared" si="8"/>
        <v>0</v>
      </c>
      <c r="W34" s="231">
        <f t="shared" si="8"/>
        <v>0</v>
      </c>
      <c r="X34" s="231">
        <f>X35+X36+X37</f>
        <v>0</v>
      </c>
      <c r="Y34" s="231">
        <f>Y35+Y36+Y37</f>
        <v>0</v>
      </c>
      <c r="Z34" s="231">
        <f>Z35+Z36+Z37</f>
        <v>0</v>
      </c>
    </row>
    <row r="35" spans="1:26" ht="12.75">
      <c r="A35" s="358" t="s">
        <v>750</v>
      </c>
      <c r="B35" s="359" t="s">
        <v>751</v>
      </c>
      <c r="C35" s="233">
        <f t="shared" si="1"/>
        <v>0</v>
      </c>
      <c r="D35" s="233">
        <f t="shared" si="2"/>
        <v>0</v>
      </c>
      <c r="E35" s="233">
        <f t="shared" si="3"/>
        <v>0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</row>
    <row r="36" spans="1:26" ht="12.75">
      <c r="A36" s="362" t="s">
        <v>752</v>
      </c>
      <c r="B36" s="70" t="s">
        <v>753</v>
      </c>
      <c r="C36" s="233">
        <f t="shared" si="1"/>
        <v>0</v>
      </c>
      <c r="D36" s="233">
        <f t="shared" si="2"/>
        <v>0</v>
      </c>
      <c r="E36" s="233">
        <f t="shared" si="3"/>
        <v>0</v>
      </c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</row>
    <row r="37" spans="1:26" ht="22.5">
      <c r="A37" s="362" t="s">
        <v>754</v>
      </c>
      <c r="B37" s="70" t="s">
        <v>755</v>
      </c>
      <c r="C37" s="233">
        <f t="shared" si="1"/>
        <v>0</v>
      </c>
      <c r="D37" s="233">
        <f t="shared" si="2"/>
        <v>0</v>
      </c>
      <c r="E37" s="233">
        <f t="shared" si="3"/>
        <v>0</v>
      </c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</row>
    <row r="38" spans="1:26" ht="12.75">
      <c r="A38" s="67" t="s">
        <v>756</v>
      </c>
      <c r="B38" s="68" t="s">
        <v>757</v>
      </c>
      <c r="C38" s="233">
        <f t="shared" si="1"/>
        <v>0</v>
      </c>
      <c r="D38" s="233">
        <f t="shared" si="2"/>
        <v>0</v>
      </c>
      <c r="E38" s="233">
        <f t="shared" si="3"/>
        <v>0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</row>
    <row r="39" spans="1:26" ht="12.75">
      <c r="A39" s="67" t="s">
        <v>758</v>
      </c>
      <c r="B39" s="68" t="s">
        <v>759</v>
      </c>
      <c r="C39" s="233">
        <f t="shared" si="1"/>
        <v>10500</v>
      </c>
      <c r="D39" s="233">
        <f t="shared" si="2"/>
        <v>10500</v>
      </c>
      <c r="E39" s="233">
        <f t="shared" si="3"/>
        <v>14000</v>
      </c>
      <c r="F39" s="231">
        <f aca="true" t="shared" si="9" ref="F39:W39">F40+F41+F42</f>
        <v>4000</v>
      </c>
      <c r="G39" s="231">
        <f t="shared" si="9"/>
        <v>2600</v>
      </c>
      <c r="H39" s="231">
        <f t="shared" si="9"/>
        <v>2000</v>
      </c>
      <c r="I39" s="231">
        <f t="shared" si="9"/>
        <v>2000</v>
      </c>
      <c r="J39" s="231">
        <f t="shared" si="9"/>
        <v>1500</v>
      </c>
      <c r="K39" s="231">
        <f t="shared" si="9"/>
        <v>1500</v>
      </c>
      <c r="L39" s="231">
        <f t="shared" si="9"/>
        <v>0</v>
      </c>
      <c r="M39" s="231">
        <f t="shared" si="9"/>
        <v>1000</v>
      </c>
      <c r="N39" s="231">
        <f t="shared" si="9"/>
        <v>2000</v>
      </c>
      <c r="O39" s="231">
        <f t="shared" si="9"/>
        <v>4500</v>
      </c>
      <c r="P39" s="231">
        <f t="shared" si="9"/>
        <v>5000</v>
      </c>
      <c r="Q39" s="231">
        <f t="shared" si="9"/>
        <v>5500</v>
      </c>
      <c r="R39" s="231">
        <f t="shared" si="9"/>
        <v>0</v>
      </c>
      <c r="S39" s="231">
        <f t="shared" si="9"/>
        <v>200</v>
      </c>
      <c r="T39" s="231">
        <f t="shared" si="9"/>
        <v>1500</v>
      </c>
      <c r="U39" s="231">
        <f t="shared" si="9"/>
        <v>0</v>
      </c>
      <c r="V39" s="231">
        <f t="shared" si="9"/>
        <v>200</v>
      </c>
      <c r="W39" s="231">
        <f t="shared" si="9"/>
        <v>1500</v>
      </c>
      <c r="X39" s="231">
        <f>X40+X41+X42</f>
        <v>0</v>
      </c>
      <c r="Y39" s="231">
        <f>Y40+Y41+Y42</f>
        <v>0</v>
      </c>
      <c r="Z39" s="231">
        <f>Z40+Z41+Z42</f>
        <v>0</v>
      </c>
    </row>
    <row r="40" spans="1:26" ht="12.75">
      <c r="A40" s="358" t="s">
        <v>760</v>
      </c>
      <c r="B40" s="359" t="s">
        <v>761</v>
      </c>
      <c r="C40" s="233">
        <f t="shared" si="1"/>
        <v>6000</v>
      </c>
      <c r="D40" s="233">
        <f t="shared" si="2"/>
        <v>5500</v>
      </c>
      <c r="E40" s="233">
        <f t="shared" si="3"/>
        <v>8500</v>
      </c>
      <c r="F40" s="230">
        <v>4000</v>
      </c>
      <c r="G40" s="230">
        <v>2600</v>
      </c>
      <c r="H40" s="230">
        <v>2000</v>
      </c>
      <c r="I40" s="230">
        <v>2000</v>
      </c>
      <c r="J40" s="230">
        <v>1500</v>
      </c>
      <c r="K40" s="230">
        <v>1500</v>
      </c>
      <c r="L40" s="230"/>
      <c r="M40" s="230">
        <v>1000</v>
      </c>
      <c r="N40" s="230">
        <v>2000</v>
      </c>
      <c r="O40" s="230"/>
      <c r="P40" s="230"/>
      <c r="Q40" s="230"/>
      <c r="R40" s="230"/>
      <c r="S40" s="230">
        <v>200</v>
      </c>
      <c r="T40" s="230">
        <v>1500</v>
      </c>
      <c r="U40" s="230"/>
      <c r="V40" s="230">
        <v>200</v>
      </c>
      <c r="W40" s="230">
        <v>1500</v>
      </c>
      <c r="X40" s="230"/>
      <c r="Y40" s="230"/>
      <c r="Z40" s="230"/>
    </row>
    <row r="41" spans="1:26" ht="25.5">
      <c r="A41" s="362" t="s">
        <v>762</v>
      </c>
      <c r="B41" s="361" t="s">
        <v>763</v>
      </c>
      <c r="C41" s="233">
        <f t="shared" si="1"/>
        <v>0</v>
      </c>
      <c r="D41" s="233">
        <f t="shared" si="2"/>
        <v>0</v>
      </c>
      <c r="E41" s="233">
        <f t="shared" si="3"/>
        <v>0</v>
      </c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</row>
    <row r="42" spans="1:26" ht="25.5">
      <c r="A42" s="362" t="s">
        <v>764</v>
      </c>
      <c r="B42" s="361" t="s">
        <v>765</v>
      </c>
      <c r="C42" s="233">
        <f t="shared" si="1"/>
        <v>4500</v>
      </c>
      <c r="D42" s="233">
        <f t="shared" si="2"/>
        <v>5000</v>
      </c>
      <c r="E42" s="233">
        <f t="shared" si="3"/>
        <v>5500</v>
      </c>
      <c r="F42" s="230"/>
      <c r="G42" s="230"/>
      <c r="H42" s="230"/>
      <c r="I42" s="230"/>
      <c r="J42" s="230"/>
      <c r="K42" s="230"/>
      <c r="L42" s="230"/>
      <c r="M42" s="230"/>
      <c r="N42" s="230"/>
      <c r="O42" s="230">
        <v>4500</v>
      </c>
      <c r="P42" s="230">
        <v>5000</v>
      </c>
      <c r="Q42" s="230">
        <v>5500</v>
      </c>
      <c r="R42" s="230"/>
      <c r="S42" s="230"/>
      <c r="T42" s="230"/>
      <c r="U42" s="230"/>
      <c r="V42" s="230"/>
      <c r="W42" s="230"/>
      <c r="X42" s="230"/>
      <c r="Y42" s="230"/>
      <c r="Z42" s="230"/>
    </row>
    <row r="43" spans="1:26" s="363" customFormat="1" ht="12.75">
      <c r="A43" s="521" t="s">
        <v>774</v>
      </c>
      <c r="B43" s="521"/>
      <c r="C43" s="233">
        <f t="shared" si="1"/>
        <v>13500</v>
      </c>
      <c r="D43" s="233">
        <f t="shared" si="2"/>
        <v>10500</v>
      </c>
      <c r="E43" s="233">
        <f t="shared" si="3"/>
        <v>14000</v>
      </c>
      <c r="F43" s="190">
        <f aca="true" t="shared" si="10" ref="F43:W43">F13+F17+F24+F27+F30+F34+F38+F39</f>
        <v>4000</v>
      </c>
      <c r="G43" s="190">
        <f t="shared" si="10"/>
        <v>2600</v>
      </c>
      <c r="H43" s="190">
        <f t="shared" si="10"/>
        <v>2000</v>
      </c>
      <c r="I43" s="190">
        <f t="shared" si="10"/>
        <v>2000</v>
      </c>
      <c r="J43" s="190">
        <f t="shared" si="10"/>
        <v>1500</v>
      </c>
      <c r="K43" s="190">
        <f t="shared" si="10"/>
        <v>1500</v>
      </c>
      <c r="L43" s="190">
        <f t="shared" si="10"/>
        <v>500</v>
      </c>
      <c r="M43" s="190">
        <f t="shared" si="10"/>
        <v>1000</v>
      </c>
      <c r="N43" s="190">
        <f t="shared" si="10"/>
        <v>2000</v>
      </c>
      <c r="O43" s="190">
        <f t="shared" si="10"/>
        <v>4500</v>
      </c>
      <c r="P43" s="190">
        <f t="shared" si="10"/>
        <v>5000</v>
      </c>
      <c r="Q43" s="190">
        <f t="shared" si="10"/>
        <v>5500</v>
      </c>
      <c r="R43" s="190">
        <f t="shared" si="10"/>
        <v>500</v>
      </c>
      <c r="S43" s="190">
        <f t="shared" si="10"/>
        <v>200</v>
      </c>
      <c r="T43" s="190">
        <f t="shared" si="10"/>
        <v>1500</v>
      </c>
      <c r="U43" s="190">
        <f t="shared" si="10"/>
        <v>500</v>
      </c>
      <c r="V43" s="190">
        <f t="shared" si="10"/>
        <v>200</v>
      </c>
      <c r="W43" s="190">
        <f t="shared" si="10"/>
        <v>1500</v>
      </c>
      <c r="X43" s="190">
        <f>X13+X17+X24+X27+X30+X34+X38+X39</f>
        <v>1500</v>
      </c>
      <c r="Y43" s="190">
        <f>Y13+Y17+Y24+Y27+Y30+Y34+Y38+Y39</f>
        <v>0</v>
      </c>
      <c r="Z43" s="190">
        <f>Z13+Z17+Z24+Z27+Z30+Z34+Z38+Z39</f>
        <v>0</v>
      </c>
    </row>
  </sheetData>
  <sheetProtection/>
  <mergeCells count="18">
    <mergeCell ref="X9:Z9"/>
    <mergeCell ref="X10:Z10"/>
    <mergeCell ref="A8:B8"/>
    <mergeCell ref="C9:E9"/>
    <mergeCell ref="R9:T9"/>
    <mergeCell ref="U9:W9"/>
    <mergeCell ref="F9:H9"/>
    <mergeCell ref="I9:K9"/>
    <mergeCell ref="L9:N9"/>
    <mergeCell ref="O9:Q9"/>
    <mergeCell ref="R10:T10"/>
    <mergeCell ref="U10:W10"/>
    <mergeCell ref="A43:B43"/>
    <mergeCell ref="C10:E10"/>
    <mergeCell ref="F10:H10"/>
    <mergeCell ref="I10:K10"/>
    <mergeCell ref="L10:N10"/>
    <mergeCell ref="O10:Q10"/>
  </mergeCells>
  <printOptions/>
  <pageMargins left="0.75" right="0.75" top="1" bottom="1" header="0.5" footer="0.5"/>
  <pageSetup horizontalDpi="600" verticalDpi="600" orientation="landscape" paperSize="9" scale="58" r:id="rId1"/>
  <colBreaks count="1" manualBreakCount="1">
    <brk id="14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C55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" sqref="E4"/>
    </sheetView>
  </sheetViews>
  <sheetFormatPr defaultColWidth="9.140625" defaultRowHeight="12.75"/>
  <cols>
    <col min="1" max="1" width="6.140625" style="8" customWidth="1"/>
    <col min="2" max="2" width="20.140625" style="8" customWidth="1"/>
    <col min="3" max="3" width="76.421875" style="8" customWidth="1"/>
    <col min="4" max="16384" width="9.140625" style="8" customWidth="1"/>
  </cols>
  <sheetData>
    <row r="1" ht="12.75">
      <c r="C1" s="222" t="s">
        <v>51</v>
      </c>
    </row>
    <row r="2" ht="12.75">
      <c r="C2" s="8" t="s">
        <v>1284</v>
      </c>
    </row>
    <row r="3" ht="12.75">
      <c r="C3" s="222" t="s">
        <v>623</v>
      </c>
    </row>
    <row r="4" ht="12.75">
      <c r="C4" s="222" t="s">
        <v>624</v>
      </c>
    </row>
    <row r="5" ht="12.75">
      <c r="C5" t="s">
        <v>1286</v>
      </c>
    </row>
    <row r="7" spans="1:3" ht="12.75">
      <c r="A7" s="528" t="s">
        <v>377</v>
      </c>
      <c r="B7" s="528"/>
      <c r="C7" s="528"/>
    </row>
    <row r="8" spans="1:3" s="146" customFormat="1" ht="12.75">
      <c r="A8" s="529" t="s">
        <v>378</v>
      </c>
      <c r="B8" s="529"/>
      <c r="C8" s="529"/>
    </row>
    <row r="9" spans="1:3" ht="12.75">
      <c r="A9" s="124"/>
      <c r="B9" s="124"/>
      <c r="C9" s="124"/>
    </row>
    <row r="10" spans="1:3" ht="12.75">
      <c r="A10" s="530" t="s">
        <v>379</v>
      </c>
      <c r="B10" s="530"/>
      <c r="C10" s="147" t="s">
        <v>380</v>
      </c>
    </row>
    <row r="11" spans="1:3" ht="25.5">
      <c r="A11" s="148">
        <v>300</v>
      </c>
      <c r="B11" s="148"/>
      <c r="C11" s="149" t="s">
        <v>381</v>
      </c>
    </row>
    <row r="12" spans="1:3" ht="25.5">
      <c r="A12" s="150">
        <v>300</v>
      </c>
      <c r="B12" s="150" t="s">
        <v>382</v>
      </c>
      <c r="C12" s="151" t="s">
        <v>383</v>
      </c>
    </row>
    <row r="13" spans="1:3" ht="25.5">
      <c r="A13" s="150">
        <v>300</v>
      </c>
      <c r="B13" s="152" t="s">
        <v>384</v>
      </c>
      <c r="C13" s="151" t="s">
        <v>385</v>
      </c>
    </row>
    <row r="14" spans="1:3" ht="41.25" customHeight="1">
      <c r="A14" s="150">
        <v>300</v>
      </c>
      <c r="B14" s="150" t="s">
        <v>386</v>
      </c>
      <c r="C14" s="151" t="s">
        <v>387</v>
      </c>
    </row>
    <row r="15" spans="1:3" ht="28.5" customHeight="1">
      <c r="A15" s="150">
        <v>300</v>
      </c>
      <c r="B15" s="150" t="s">
        <v>388</v>
      </c>
      <c r="C15" s="151" t="s">
        <v>389</v>
      </c>
    </row>
    <row r="16" spans="1:3" ht="25.5">
      <c r="A16" s="150">
        <v>300</v>
      </c>
      <c r="B16" s="150" t="s">
        <v>390</v>
      </c>
      <c r="C16" s="151" t="s">
        <v>391</v>
      </c>
    </row>
    <row r="17" spans="1:3" ht="37.5" customHeight="1">
      <c r="A17" s="150">
        <v>300</v>
      </c>
      <c r="B17" s="150" t="s">
        <v>392</v>
      </c>
      <c r="C17" s="151" t="s">
        <v>393</v>
      </c>
    </row>
    <row r="18" spans="1:3" ht="37.5" customHeight="1">
      <c r="A18" s="150">
        <v>300</v>
      </c>
      <c r="B18" s="150" t="s">
        <v>394</v>
      </c>
      <c r="C18" s="151" t="s">
        <v>395</v>
      </c>
    </row>
    <row r="19" spans="1:3" ht="25.5">
      <c r="A19" s="150">
        <v>300</v>
      </c>
      <c r="B19" s="150" t="s">
        <v>396</v>
      </c>
      <c r="C19" s="151" t="s">
        <v>397</v>
      </c>
    </row>
    <row r="20" spans="1:3" ht="25.5">
      <c r="A20" s="150">
        <v>300</v>
      </c>
      <c r="B20" s="150" t="s">
        <v>398</v>
      </c>
      <c r="C20" s="151" t="s">
        <v>399</v>
      </c>
    </row>
    <row r="21" spans="1:3" ht="26.25" customHeight="1">
      <c r="A21" s="150">
        <v>300</v>
      </c>
      <c r="B21" s="152" t="s">
        <v>400</v>
      </c>
      <c r="C21" s="151" t="s">
        <v>401</v>
      </c>
    </row>
    <row r="22" spans="1:3" ht="27" customHeight="1">
      <c r="A22" s="150">
        <v>300</v>
      </c>
      <c r="B22" s="150" t="s">
        <v>402</v>
      </c>
      <c r="C22" s="151" t="s">
        <v>403</v>
      </c>
    </row>
    <row r="23" spans="1:3" ht="37.5" customHeight="1">
      <c r="A23" s="150">
        <v>300</v>
      </c>
      <c r="B23" s="150" t="s">
        <v>404</v>
      </c>
      <c r="C23" s="151" t="s">
        <v>405</v>
      </c>
    </row>
    <row r="24" spans="1:3" ht="37.5" customHeight="1">
      <c r="A24" s="150">
        <v>300</v>
      </c>
      <c r="B24" s="150" t="s">
        <v>406</v>
      </c>
      <c r="C24" s="151" t="s">
        <v>407</v>
      </c>
    </row>
    <row r="25" spans="1:3" ht="39.75" customHeight="1">
      <c r="A25" s="150">
        <v>300</v>
      </c>
      <c r="B25" s="150" t="s">
        <v>408</v>
      </c>
      <c r="C25" s="151" t="s">
        <v>409</v>
      </c>
    </row>
    <row r="26" spans="1:3" ht="37.5" customHeight="1">
      <c r="A26" s="150">
        <v>300</v>
      </c>
      <c r="B26" s="150" t="s">
        <v>410</v>
      </c>
      <c r="C26" s="151" t="s">
        <v>409</v>
      </c>
    </row>
    <row r="27" spans="1:3" ht="38.25">
      <c r="A27" s="150">
        <v>300</v>
      </c>
      <c r="B27" s="150" t="s">
        <v>411</v>
      </c>
      <c r="C27" s="151" t="s">
        <v>412</v>
      </c>
    </row>
    <row r="28" spans="1:3" ht="38.25">
      <c r="A28" s="150">
        <v>300</v>
      </c>
      <c r="B28" s="150" t="s">
        <v>413</v>
      </c>
      <c r="C28" s="151" t="s">
        <v>414</v>
      </c>
    </row>
    <row r="29" spans="1:3" ht="37.5" customHeight="1">
      <c r="A29" s="150">
        <v>300</v>
      </c>
      <c r="B29" s="150" t="s">
        <v>415</v>
      </c>
      <c r="C29" s="151" t="s">
        <v>416</v>
      </c>
    </row>
    <row r="30" spans="1:3" ht="37.5" customHeight="1">
      <c r="A30" s="150">
        <v>300</v>
      </c>
      <c r="B30" s="150" t="s">
        <v>417</v>
      </c>
      <c r="C30" s="151" t="s">
        <v>418</v>
      </c>
    </row>
    <row r="31" spans="1:3" ht="25.5">
      <c r="A31" s="150">
        <v>300</v>
      </c>
      <c r="B31" s="150" t="s">
        <v>419</v>
      </c>
      <c r="C31" s="151" t="s">
        <v>420</v>
      </c>
    </row>
    <row r="32" spans="1:3" ht="25.5">
      <c r="A32" s="150">
        <v>300</v>
      </c>
      <c r="B32" s="150" t="s">
        <v>421</v>
      </c>
      <c r="C32" s="151" t="s">
        <v>422</v>
      </c>
    </row>
    <row r="33" spans="1:3" ht="25.5">
      <c r="A33" s="150">
        <v>300</v>
      </c>
      <c r="B33" s="150" t="s">
        <v>423</v>
      </c>
      <c r="C33" s="151" t="s">
        <v>424</v>
      </c>
    </row>
    <row r="34" spans="1:3" ht="37.5" customHeight="1">
      <c r="A34" s="150">
        <v>300</v>
      </c>
      <c r="B34" s="150" t="s">
        <v>425</v>
      </c>
      <c r="C34" s="151" t="s">
        <v>427</v>
      </c>
    </row>
    <row r="35" spans="1:3" ht="38.25">
      <c r="A35" s="150">
        <v>300</v>
      </c>
      <c r="B35" s="150" t="s">
        <v>428</v>
      </c>
      <c r="C35" s="151" t="s">
        <v>429</v>
      </c>
    </row>
    <row r="36" spans="1:3" ht="25.5">
      <c r="A36" s="150">
        <v>300</v>
      </c>
      <c r="B36" s="150" t="s">
        <v>430</v>
      </c>
      <c r="C36" s="151" t="s">
        <v>431</v>
      </c>
    </row>
    <row r="37" spans="1:3" ht="12.75">
      <c r="A37" s="150">
        <v>300</v>
      </c>
      <c r="B37" s="150" t="s">
        <v>432</v>
      </c>
      <c r="C37" s="151" t="s">
        <v>433</v>
      </c>
    </row>
    <row r="38" spans="1:3" ht="25.5">
      <c r="A38" s="150">
        <v>300</v>
      </c>
      <c r="B38" s="150" t="s">
        <v>477</v>
      </c>
      <c r="C38" s="151" t="s">
        <v>478</v>
      </c>
    </row>
    <row r="39" spans="1:3" ht="25.5">
      <c r="A39" s="150">
        <v>300</v>
      </c>
      <c r="B39" s="152" t="s">
        <v>479</v>
      </c>
      <c r="C39" s="151" t="s">
        <v>480</v>
      </c>
    </row>
    <row r="40" spans="1:3" ht="41.25" customHeight="1">
      <c r="A40" s="150">
        <v>300</v>
      </c>
      <c r="B40" s="150" t="s">
        <v>481</v>
      </c>
      <c r="C40" s="151" t="s">
        <v>482</v>
      </c>
    </row>
    <row r="41" spans="1:3" ht="28.5" customHeight="1">
      <c r="A41" s="150">
        <v>300</v>
      </c>
      <c r="B41" s="150" t="s">
        <v>483</v>
      </c>
      <c r="C41" s="151" t="s">
        <v>484</v>
      </c>
    </row>
    <row r="42" spans="1:3" ht="25.5">
      <c r="A42" s="150">
        <v>400</v>
      </c>
      <c r="B42" s="150" t="s">
        <v>485</v>
      </c>
      <c r="C42" s="151" t="s">
        <v>486</v>
      </c>
    </row>
    <row r="43" spans="1:3" ht="37.5" customHeight="1">
      <c r="A43" s="150">
        <v>305</v>
      </c>
      <c r="B43" s="150" t="s">
        <v>487</v>
      </c>
      <c r="C43" s="151" t="s">
        <v>488</v>
      </c>
    </row>
    <row r="44" spans="1:3" ht="37.5" customHeight="1">
      <c r="A44" s="150">
        <v>305</v>
      </c>
      <c r="B44" s="150" t="s">
        <v>489</v>
      </c>
      <c r="C44" s="151" t="s">
        <v>490</v>
      </c>
    </row>
    <row r="45" spans="1:3" ht="25.5">
      <c r="A45" s="150">
        <v>305</v>
      </c>
      <c r="B45" s="150" t="s">
        <v>491</v>
      </c>
      <c r="C45" s="151" t="s">
        <v>492</v>
      </c>
    </row>
    <row r="46" spans="1:3" ht="38.25">
      <c r="A46" s="150">
        <v>301</v>
      </c>
      <c r="B46" s="150" t="s">
        <v>493</v>
      </c>
      <c r="C46" s="151" t="s">
        <v>494</v>
      </c>
    </row>
    <row r="47" spans="1:3" ht="26.25" customHeight="1">
      <c r="A47" s="150">
        <v>303</v>
      </c>
      <c r="B47" s="152" t="s">
        <v>495</v>
      </c>
      <c r="C47" s="151" t="s">
        <v>496</v>
      </c>
    </row>
    <row r="48" spans="1:3" ht="57" customHeight="1">
      <c r="A48" s="150">
        <v>305</v>
      </c>
      <c r="B48" s="150" t="s">
        <v>481</v>
      </c>
      <c r="C48" s="151" t="s">
        <v>497</v>
      </c>
    </row>
    <row r="49" spans="1:3" ht="37.5" customHeight="1">
      <c r="A49" s="150">
        <v>301</v>
      </c>
      <c r="B49" s="150" t="s">
        <v>481</v>
      </c>
      <c r="C49" s="151" t="s">
        <v>498</v>
      </c>
    </row>
    <row r="50" spans="1:3" ht="37.5" customHeight="1">
      <c r="A50" s="150">
        <v>304</v>
      </c>
      <c r="B50" s="150" t="s">
        <v>499</v>
      </c>
      <c r="C50" s="151" t="s">
        <v>500</v>
      </c>
    </row>
    <row r="51" spans="1:3" ht="39.75" customHeight="1">
      <c r="A51" s="150">
        <v>305</v>
      </c>
      <c r="B51" s="150" t="s">
        <v>501</v>
      </c>
      <c r="C51" s="151" t="s">
        <v>502</v>
      </c>
    </row>
    <row r="52" spans="1:3" ht="37.5" customHeight="1">
      <c r="A52" s="150">
        <v>300</v>
      </c>
      <c r="B52" s="150" t="s">
        <v>503</v>
      </c>
      <c r="C52" s="151" t="s">
        <v>504</v>
      </c>
    </row>
    <row r="53" spans="1:3" ht="25.5">
      <c r="A53" s="150">
        <v>300</v>
      </c>
      <c r="B53" s="150" t="s">
        <v>505</v>
      </c>
      <c r="C53" s="151" t="s">
        <v>506</v>
      </c>
    </row>
    <row r="54" spans="1:3" ht="25.5">
      <c r="A54" s="150">
        <v>300</v>
      </c>
      <c r="B54" s="150" t="s">
        <v>507</v>
      </c>
      <c r="C54" s="151" t="s">
        <v>508</v>
      </c>
    </row>
    <row r="55" spans="1:3" ht="37.5" customHeight="1">
      <c r="A55" s="150">
        <v>300</v>
      </c>
      <c r="B55" s="150" t="s">
        <v>509</v>
      </c>
      <c r="C55" s="151" t="s">
        <v>510</v>
      </c>
    </row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</sheetData>
  <sheetProtection/>
  <mergeCells count="3">
    <mergeCell ref="A7:C7"/>
    <mergeCell ref="A8:C8"/>
    <mergeCell ref="A10:B10"/>
  </mergeCells>
  <printOptions/>
  <pageMargins left="0.75" right="0.52" top="0.31" bottom="0.16" header="0.34" footer="0.21"/>
  <pageSetup horizontalDpi="600" verticalDpi="600" orientation="portrait" paperSize="9" scale="84" r:id="rId1"/>
  <rowBreaks count="1" manualBreakCount="1">
    <brk id="55" max="2" man="1"/>
  </rowBreaks>
  <colBreaks count="1" manualBreakCount="1">
    <brk id="3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Жилкина Н.М.</dc:creator>
  <cp:keywords/>
  <dc:description/>
  <cp:lastModifiedBy>1</cp:lastModifiedBy>
  <cp:lastPrinted>2011-02-22T08:02:18Z</cp:lastPrinted>
  <dcterms:created xsi:type="dcterms:W3CDTF">1996-10-08T23:32:33Z</dcterms:created>
  <dcterms:modified xsi:type="dcterms:W3CDTF">2011-02-22T08:02:50Z</dcterms:modified>
  <cp:category/>
  <cp:version/>
  <cp:contentType/>
  <cp:contentStatus/>
</cp:coreProperties>
</file>