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00" tabRatio="922" firstSheet="5" activeTab="16"/>
  </bookViews>
  <sheets>
    <sheet name="прил_1  " sheetId="1" r:id="rId1"/>
    <sheet name="прил_2 (2)" sheetId="2" r:id="rId2"/>
    <sheet name="прил_5" sheetId="3" r:id="rId3"/>
    <sheet name="прил_6" sheetId="4" r:id="rId4"/>
    <sheet name="прил_7" sheetId="5" r:id="rId5"/>
    <sheet name="прил_7.1" sheetId="6" r:id="rId6"/>
    <sheet name="прил_7.2" sheetId="7" r:id="rId7"/>
    <sheet name="прил_7.3" sheetId="8" r:id="rId8"/>
    <sheet name="прил_7.4" sheetId="9" r:id="rId9"/>
    <sheet name="прил_7.6" sheetId="10" r:id="rId10"/>
    <sheet name="прил_7.7" sheetId="11" r:id="rId11"/>
    <sheet name="прил_7.8." sheetId="12" r:id="rId12"/>
    <sheet name="прил_8" sheetId="13" r:id="rId13"/>
    <sheet name="прил_9" sheetId="14" r:id="rId14"/>
    <sheet name="прил_10" sheetId="15" r:id="rId15"/>
    <sheet name="прил_11" sheetId="16" r:id="rId16"/>
    <sheet name="прил_12" sheetId="17" r:id="rId17"/>
  </sheets>
  <definedNames>
    <definedName name="_xlnm.Print_Titles" localSheetId="2">'прил_5'!$9:$11</definedName>
    <definedName name="_xlnm.Print_Area" localSheetId="0">'прил_1  '!$E$1:$AB$154</definedName>
    <definedName name="_xlnm.Print_Area" localSheetId="14">'прил_10'!$A$1:$H$53</definedName>
    <definedName name="_xlnm.Print_Area" localSheetId="1">'прил_2 (2)'!$A$1:$F$30</definedName>
    <definedName name="_xlnm.Print_Area" localSheetId="2">'прил_5'!$A$1:$I$104</definedName>
    <definedName name="_xlnm.Print_Area" localSheetId="3">'прил_6'!$A$1:$I$7</definedName>
    <definedName name="_xlnm.Print_Area" localSheetId="4">'прил_7'!$A$1:$G$37</definedName>
    <definedName name="_xlnm.Print_Area" localSheetId="5">'прил_7.1'!$A$1:$F$33</definedName>
  </definedNames>
  <calcPr fullCalcOnLoad="1"/>
</workbook>
</file>

<file path=xl/sharedStrings.xml><?xml version="1.0" encoding="utf-8"?>
<sst xmlns="http://schemas.openxmlformats.org/spreadsheetml/2006/main" count="1289" uniqueCount="658">
  <si>
    <t>01 02 00 00 05 0000</t>
  </si>
  <si>
    <t>700</t>
  </si>
  <si>
    <t>710</t>
  </si>
  <si>
    <t>000</t>
  </si>
  <si>
    <t xml:space="preserve">Распределение cубсидии на реализацию долгосрочной отраслевой </t>
  </si>
  <si>
    <t>Распределение субвенции для осуществления воинского учета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</si>
  <si>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</si>
  <si>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</si>
  <si>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</si>
  <si>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Погашение кредитов, предоставленных кредитными  организациями в валюте Российской Федерации</t>
  </si>
  <si>
    <t>Бюджетные кредиты от других бюджетов бюджетной  системы Российской Федерации</t>
  </si>
  <si>
    <t xml:space="preserve">01 03 00 00 00 0000 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</si>
  <si>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</si>
  <si>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и обороны</t>
  </si>
  <si>
    <t>Наименование правовые актьы, устанавливающие публичное нормативное обязательства</t>
  </si>
  <si>
    <t>Итого собственных доходов</t>
  </si>
  <si>
    <t>Культура и кинематография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</si>
  <si>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</si>
  <si>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</si>
  <si>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</si>
  <si>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</si>
  <si>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</si>
  <si>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02</t>
  </si>
  <si>
    <t>Факт за 1 полугодия 2011г.</t>
  </si>
  <si>
    <t>Задолдженность по отмененным налогам</t>
  </si>
  <si>
    <t>09</t>
  </si>
  <si>
    <t>01</t>
  </si>
  <si>
    <t>04</t>
  </si>
  <si>
    <t>07</t>
  </si>
  <si>
    <t>Отклонение</t>
  </si>
  <si>
    <t>05</t>
  </si>
  <si>
    <t>03</t>
  </si>
  <si>
    <t>13</t>
  </si>
  <si>
    <t>0980104</t>
  </si>
  <si>
    <t>Мероприятия по переселению граждан из аварийного жилищного фонда с учетом развития малоэтажного строительства за счет средств поступившие от государственной корпорации -Фонда содействия реформированию жилищно-коммунального хозяйстваФонда развития жилищно-коммунального хозяйства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</si>
  <si>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</si>
  <si>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Прочие межбюджтеные трансферты (МО "Тумакский сельсовет", "Тишковский сельсовет"</t>
  </si>
  <si>
    <t>Прочие межбюджетные трансферты передаваемые из бюджета субъекта бюджетам МО НА РЕАЛИЗАЦИЮ ДОПОЛНИТЕЛЬНЫХ МЕРОПРИЯТИЙ ПО СНИЖЕНИЮ НАПРЯЖЕННОСТИ НА РЫНКЕ ТРУДА</t>
  </si>
  <si>
    <t>Доходы</t>
  </si>
  <si>
    <t>7950703</t>
  </si>
  <si>
    <t>Дефицит  расчетный</t>
  </si>
  <si>
    <t>795 04 01</t>
  </si>
  <si>
    <t>Погашение задолженности по трехстороннему соглашению за 2011 год МБУЗ "Володасркая ЦРБ"</t>
  </si>
  <si>
    <t>7950704</t>
  </si>
  <si>
    <t>РЦП «Обеспечение топливом Володарский район» погашение долга за 2011 год</t>
  </si>
  <si>
    <t>РЦП"Газификация" погашение долга за 2011 год</t>
  </si>
  <si>
    <t>7950709</t>
  </si>
  <si>
    <t>06</t>
  </si>
  <si>
    <t>11</t>
  </si>
  <si>
    <t>12</t>
  </si>
  <si>
    <t>08</t>
  </si>
  <si>
    <t>014</t>
  </si>
  <si>
    <t>Денежные штрафы за нарушение законодательства в области охраны окружающей среды</t>
  </si>
  <si>
    <t>11625050010000</t>
  </si>
  <si>
    <t>Денежные взыскания (штрафы) за нарушение земельного законодательства</t>
  </si>
  <si>
    <t>081</t>
  </si>
  <si>
    <t>11625060010000</t>
  </si>
  <si>
    <t>Штрафы за нарушение законов РФ о размещении заказов на поставки товаров</t>
  </si>
  <si>
    <t>11633000000000</t>
  </si>
  <si>
    <t>Штрафы за нарушение з-нов РФ о разм. заказов на пост.товаров для муниц.р-нов</t>
  </si>
  <si>
    <t>161</t>
  </si>
  <si>
    <t>11633050050000</t>
  </si>
  <si>
    <t>Прочие поступления от денежных взысканий (штрафов)</t>
  </si>
  <si>
    <t>11690000000000</t>
  </si>
  <si>
    <t>Прочие взыскания (штрафы), зачисляемые в бюджеты мун.районов</t>
  </si>
  <si>
    <t>11690050050000</t>
  </si>
  <si>
    <t>Штрафы за нарушение законодательства о применении контрольно-касс. техники</t>
  </si>
  <si>
    <t>11606000010000</t>
  </si>
  <si>
    <t>Денежные штрафы за нарушение законодательства в сфере защиты прав потребителей</t>
  </si>
  <si>
    <t>141</t>
  </si>
  <si>
    <t>11628000010000</t>
  </si>
  <si>
    <t>Наименование показателя</t>
  </si>
  <si>
    <t>Пенсионное обеспечение</t>
  </si>
  <si>
    <t>"Об утверждении положения "О муниципальной казне муниципального образования "Володарский район",… "муниципальную казну</t>
  </si>
  <si>
    <t>Распределительные сети среднего и низкого давления с. Тумак Володарского района Астраханской области</t>
  </si>
  <si>
    <t>1 321 785.05</t>
  </si>
  <si>
    <t>АФ 1130 267844 от 30.06.2011г. №4793 от 13.05.2011г.</t>
  </si>
  <si>
    <t>30АА 628666 от 01.08.2011г.</t>
  </si>
  <si>
    <t>30АА 479353 от 16.06.2010г.-320кв.м. 30 АА 479350 от 16.06.2010г.-105кв.м. 30АА479352 от 16.06.2010г.-2019кв.м. 30АА479351 от 16.06.2010г.-15кв.м. 30АА479349 от 16.06.2010г.-924кв.м.</t>
  </si>
  <si>
    <t xml:space="preserve">№ RU30502000-102a 
от 08.12.2006г./
 № RU30502000-105 от 18.07.2011г.
</t>
  </si>
  <si>
    <t>Газафикация с. Старый Алтынжар Володарского района астраханской области</t>
  </si>
  <si>
    <t>1 459 758.07</t>
  </si>
  <si>
    <t>АФ 1130 281666 от 07.06.2011г. №5061 от 21.07.2011г.</t>
  </si>
  <si>
    <t>30АА 628683 от 01.08.2011г. (собственность 525м.)</t>
  </si>
  <si>
    <t>30АА 617092 от 29.06.2011г.-812кв.м.</t>
  </si>
  <si>
    <t xml:space="preserve">№ RU30502000- 92 от 27.04.2010г./ 
№ RU30502000-313 от 31.12.2010г
</t>
  </si>
  <si>
    <t>Распределительные сети среднего и низкого давления с. Зеленга</t>
  </si>
  <si>
    <t>8 479 308.30</t>
  </si>
  <si>
    <t>№ 22-522-1 от 30.06.2011г. №3629 от 24.08.2011г.</t>
  </si>
  <si>
    <t>30АА 579152 от 24.03.2011г. (собственность 4833м)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</si>
  <si>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</si>
  <si>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целевой программы "Развитие дорожного хозяйства </t>
  </si>
  <si>
    <t>Денежные штрафы за нарушение законодательства об охране животного мира</t>
  </si>
  <si>
    <t>11625030010000</t>
  </si>
  <si>
    <t>План 2012 первонач. прогноз</t>
  </si>
  <si>
    <t xml:space="preserve">План 2013 первонач.прогноз </t>
  </si>
  <si>
    <t>5210300</t>
  </si>
  <si>
    <t>5201500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</si>
  <si>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</si>
  <si>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Дотации бюджетам субъектов Российской Федерации и муниципальных образований</t>
  </si>
  <si>
    <t>20201000000000</t>
  </si>
  <si>
    <t>Прочие субсидии</t>
  </si>
  <si>
    <t>5</t>
  </si>
  <si>
    <t>Первоначальный план 2011</t>
  </si>
  <si>
    <t>ИТОГО</t>
  </si>
  <si>
    <t>Уточнение</t>
  </si>
  <si>
    <t>Прогназ на 2012 год</t>
  </si>
  <si>
    <t>КБК</t>
  </si>
  <si>
    <t>Код</t>
  </si>
  <si>
    <t>раздела</t>
  </si>
  <si>
    <t>подраздела</t>
  </si>
  <si>
    <t>целевой статьи</t>
  </si>
  <si>
    <t>вида расхо-дов</t>
  </si>
  <si>
    <t>2</t>
  </si>
  <si>
    <t>3</t>
  </si>
  <si>
    <t>4</t>
  </si>
  <si>
    <t>6</t>
  </si>
  <si>
    <t>500</t>
  </si>
  <si>
    <t>10</t>
  </si>
  <si>
    <t>7951102</t>
  </si>
  <si>
    <t>2026700</t>
  </si>
  <si>
    <t>009</t>
  </si>
  <si>
    <t>7950812</t>
  </si>
  <si>
    <t>7950705</t>
  </si>
  <si>
    <t>14</t>
  </si>
  <si>
    <t>301</t>
  </si>
  <si>
    <t>Вложение в уставной фонд</t>
  </si>
  <si>
    <t>ДОХОДЫ ОТ ОКАЗАНИЯ ПЛАТНЫХ УСЛУГ И КОМПЕНСАЦИИ ЗАТРАТ ГОСУДАРСТВА</t>
  </si>
  <si>
    <t>№п/п</t>
  </si>
  <si>
    <t>Код целевых статей расходов</t>
  </si>
  <si>
    <t xml:space="preserve">Уточненный прогноз на 2011 год 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</si>
  <si>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</si>
  <si>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</si>
  <si>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выполнение передаваемых полномочий субъектов Российской Федерации</t>
  </si>
  <si>
    <t>Переодическая печать</t>
  </si>
  <si>
    <t>2020299900000</t>
  </si>
  <si>
    <t>Наименование публичнх нормативных обязательств</t>
  </si>
  <si>
    <t>к постановлению главы</t>
  </si>
  <si>
    <t>МО "Володарский район"</t>
  </si>
  <si>
    <t>Астраханской области</t>
  </si>
  <si>
    <t>№ п/п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</si>
  <si>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</si>
  <si>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</si>
  <si>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</si>
  <si>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</si>
  <si>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</si>
  <si>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главного распорядителя средств</t>
  </si>
  <si>
    <t>Общее образование</t>
  </si>
  <si>
    <t xml:space="preserve">Невыясненные поступления </t>
  </si>
  <si>
    <t>300</t>
  </si>
  <si>
    <t>Обслуживание государственного и муниципального долга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</si>
  <si>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</si>
  <si>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7951206</t>
  </si>
  <si>
    <t>Иные межбюджетные трансферты бюджетам бюджетной системы</t>
  </si>
  <si>
    <t>Средства передаваемые, для компенсации дополнительных расходов,возникших в результате принятых решений ОМСУ</t>
  </si>
  <si>
    <t>2014</t>
  </si>
  <si>
    <t>2015</t>
  </si>
  <si>
    <t>План 2013</t>
  </si>
  <si>
    <t>План 2014</t>
  </si>
  <si>
    <t>Темп роста  плана 2012 года к 2011 году</t>
  </si>
  <si>
    <t xml:space="preserve">Отклонение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</si>
  <si>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</si>
  <si>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</si>
  <si>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</si>
  <si>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</si>
  <si>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</si>
  <si>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11406000000000</t>
  </si>
  <si>
    <t xml:space="preserve">Денежные штрафы за административные правонарушения </t>
  </si>
  <si>
    <t xml:space="preserve">Субсидии бюджетам субъектов РФ и муниципальных образований </t>
  </si>
  <si>
    <t xml:space="preserve">Иные межбюджетные трансферты </t>
  </si>
  <si>
    <t>Иные межбюджетные трансферты на комплектование книжных фондов</t>
  </si>
  <si>
    <t>субвен</t>
  </si>
  <si>
    <t>900</t>
  </si>
  <si>
    <t>922</t>
  </si>
  <si>
    <t xml:space="preserve">Распределение дотации на выранивание бюджетной </t>
  </si>
  <si>
    <t>РЦП "Переселение из аварийного жилого фонда"</t>
  </si>
  <si>
    <t>Прочие доходы от оказания платных услуг и компенсации затрат</t>
  </si>
  <si>
    <t>ДОХОДЫ ОТ ПРОДАЖИ МАТЕРИАЛЬНЫХ И НЕМАТЕРИАЛЬНЫХ АКТИВОВ</t>
  </si>
  <si>
    <t>11400000000000</t>
  </si>
  <si>
    <t>Доходы от продажи земельных расположенных в границах поселений</t>
  </si>
  <si>
    <t>430</t>
  </si>
  <si>
    <t>ШТРАФЫ, САНКЦИИ, ВОЗМЕЩЕНИЕ УЩЕРБА</t>
  </si>
  <si>
    <t>11600000000000</t>
  </si>
  <si>
    <t>Штрафы за нарушение законодательства о налогах и сборах</t>
  </si>
  <si>
    <t>11603000000000</t>
  </si>
  <si>
    <t>Штрафы предусмотренные ст. 116, 117, 118, п.1 и 2 ст. 120, 125, 126,  и др.</t>
  </si>
  <si>
    <t>11603010010000</t>
  </si>
  <si>
    <t>140</t>
  </si>
  <si>
    <t>Штрафы предусмотренные кодексом РФ об административных правонарушениях</t>
  </si>
  <si>
    <t>11603030010000</t>
  </si>
  <si>
    <t>Штрафы за нарушение бюджетного законодательства РФ</t>
  </si>
  <si>
    <t>11618000000000</t>
  </si>
  <si>
    <t xml:space="preserve">Составление (изменение и дополнение)
списков кандидатов в присяжные заседатели федеральных
судов общей юрисдикции в Российской Федерации
</t>
  </si>
  <si>
    <t>Штрафы за нарушение бюджетного законодательства (в части бюджетов муниц.р-нов)</t>
  </si>
  <si>
    <t>11618050050000</t>
  </si>
  <si>
    <t>Денежные взыскания (штрафы) за нарушение законодательства</t>
  </si>
  <si>
    <t>11625000010000</t>
  </si>
  <si>
    <t>Денежные штрафы за нарушение законодательства об особо охраняемых территориях</t>
  </si>
  <si>
    <t>018</t>
  </si>
  <si>
    <t>11625020010000</t>
  </si>
  <si>
    <t xml:space="preserve">Прочие субвенции бюджетам муниципальных районов (на обеспечение государственных гарантий прав граждан на получение общедоступного и бесплатного дошкольного,начального,основного общего,среднего(полного) общего образования </t>
  </si>
  <si>
    <t>Средства передаваемые из бюджета субъекта бюджетам муниципальных образований на проведение противопаводковых мероприятии</t>
  </si>
  <si>
    <t>Межбюджетные трансферты на комплектование книжных фондов</t>
  </si>
  <si>
    <t>Субвенции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</si>
  <si>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Общегосдураственные вопросы</t>
  </si>
  <si>
    <t>Другие общегосударственные вопросы, выполнение функций государственными органами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</si>
  <si>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</si>
  <si>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Национальная оборона</t>
  </si>
  <si>
    <t>Мобилизационная и вневойсковая подготовка</t>
  </si>
  <si>
    <t>Фонд компенсации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</si>
  <si>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</si>
  <si>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Дотация на выравнивание бюджетной обеспеченности субъектов Российской Федерации</t>
  </si>
  <si>
    <t xml:space="preserve"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</si>
  <si>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к решению Совета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</si>
  <si>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</si>
  <si>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Положение о стипендии главы</t>
  </si>
  <si>
    <t>7950302</t>
  </si>
  <si>
    <t xml:space="preserve">Функционирование законодательных (представительных) органов госудраственной власти  и представительных органов муниципальной власти </t>
  </si>
  <si>
    <t>МУНИЦИПАЛЬНАЯ КАЗНА</t>
  </si>
  <si>
    <t>На основании решения Совета муниципального образования МО "Володарский район"Астраханской области №99 от 30.09.2010 года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</si>
  <si>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</si>
  <si>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Получение кредитов от кредитных организаций бюджетами муниципальных образований в валюте РФ</t>
  </si>
  <si>
    <t>800</t>
  </si>
  <si>
    <t>810</t>
  </si>
  <si>
    <t xml:space="preserve">01 02 00 00 00 0000 </t>
  </si>
  <si>
    <t>МЦП "Совершенствование системы управления муниципальной собственностью и земельными ресурсами МО "Володарский район"</t>
  </si>
  <si>
    <t>ДЦП "Комплексное развитие системы коммунальной инфраструктуры Володарского района на 2011-2015гг"</t>
  </si>
  <si>
    <t>МЦП "Обеспечение жильем молодых семей Володарского района на 2014-2015гг"</t>
  </si>
  <si>
    <t>МЦП "Развитие образования на территории Володарского района на 2014-2016 гг"</t>
  </si>
  <si>
    <t>Подпрограмма "Развитие воспитаня в системе образования"</t>
  </si>
  <si>
    <t>Подпрограмма "Основные мероприятия отдела образования"</t>
  </si>
  <si>
    <t>Подпрограмма "Организация питания муниципальных образовательных учреждений"</t>
  </si>
  <si>
    <t>Подпрограмма "Безопасность муниципальных образовательных учреждений"</t>
  </si>
  <si>
    <t>Подпрограмма "Строительство, реконструкция, ремонт и укрепление материально технической базы образовательных учреждений""</t>
  </si>
  <si>
    <t>=D100</t>
  </si>
  <si>
    <t>=D101</t>
  </si>
  <si>
    <t>Перечень кредитных договоров (соглашений), подлежащих исполнению в 2014-2016 годах</t>
  </si>
  <si>
    <t>795 01 00</t>
  </si>
  <si>
    <t>795 01 02</t>
  </si>
  <si>
    <t>795 01 03</t>
  </si>
  <si>
    <t>795 02 00</t>
  </si>
  <si>
    <t>795 02 02</t>
  </si>
  <si>
    <t>Подпрограмма "Расширение сети спортивных сооружений и укрепление материально-технической базы спортивных учреждений"</t>
  </si>
  <si>
    <t>795 03 00</t>
  </si>
  <si>
    <t>795 03 01</t>
  </si>
  <si>
    <t>795 03 02</t>
  </si>
  <si>
    <t>795 03 03</t>
  </si>
  <si>
    <t>795 03 04</t>
  </si>
  <si>
    <t>795 03 05</t>
  </si>
  <si>
    <t>795 04 00</t>
  </si>
  <si>
    <t>795 04 02</t>
  </si>
  <si>
    <t>795 05 00</t>
  </si>
  <si>
    <t>795 06 00</t>
  </si>
  <si>
    <t>795 07 00</t>
  </si>
  <si>
    <t>795 08 00</t>
  </si>
  <si>
    <t>795 09 00</t>
  </si>
  <si>
    <t>795 09 01</t>
  </si>
  <si>
    <t>795 09 02</t>
  </si>
  <si>
    <t>795 09 03</t>
  </si>
  <si>
    <t>795 10 00</t>
  </si>
  <si>
    <t>795 11 00</t>
  </si>
  <si>
    <t>795 12 00</t>
  </si>
  <si>
    <t>795 13 00</t>
  </si>
  <si>
    <t>ЦПВ "Информатизация администрации МО "Володарский район" на 2014 год и плановый период 2015-2016гг "</t>
  </si>
  <si>
    <t>795 14 00</t>
  </si>
  <si>
    <t>795 15 00</t>
  </si>
  <si>
    <t>Налог на доходы физических лиц с доходов,  полученных в виде фиксированных платежей с доходов , полученных иностранными гражданами осущ.труд.дея-ть по найму</t>
  </si>
  <si>
    <t>Минимаальный налог</t>
  </si>
  <si>
    <t>собственности и не закрепленное за муниципальными унитарными предприятиями на праве хозяйственного ведения и муниципальными</t>
  </si>
  <si>
    <t>учреждениями на праве оперативного управления"…(п.1.3)</t>
  </si>
  <si>
    <t>№ п\п</t>
  </si>
  <si>
    <t>Наименование объекта</t>
  </si>
  <si>
    <t>Адрес объекта</t>
  </si>
  <si>
    <t>Стоимость</t>
  </si>
  <si>
    <t xml:space="preserve">Инвентаризационная </t>
  </si>
  <si>
    <t>Технический паспорт</t>
  </si>
  <si>
    <t>Свидетельство о государственной регистрации права на объект</t>
  </si>
  <si>
    <t>Общая площадь\этажность здания</t>
  </si>
  <si>
    <t>Свидетельство о государственной регистрации права на земельный участок</t>
  </si>
  <si>
    <t>Общая площадь земельного участка,га</t>
  </si>
  <si>
    <t>Балансодержатель объекта</t>
  </si>
  <si>
    <t>Собственник</t>
  </si>
  <si>
    <t>Инвентарный №</t>
  </si>
  <si>
    <t>Год постройки дата постановки на учет. Основание нахождения.Разрешение на строительство, ввод в эксплуатацию</t>
  </si>
  <si>
    <t>Балансовая</t>
  </si>
  <si>
    <t>АДМИНИСТРАЦИЯ МО "ВОЛОДАРСКИЙ РАЙОН"</t>
  </si>
  <si>
    <t>Субвенции бюджетам субъектов Российской Федерации и муниципальных образований</t>
  </si>
  <si>
    <t>20203000000000</t>
  </si>
  <si>
    <t>20203015000000</t>
  </si>
  <si>
    <t xml:space="preserve">РЦП "Развитие туризма в Володарском районе" </t>
  </si>
  <si>
    <t>Дотации бюджетам муниципальных районов на выравнивание  бюджетной обеспеченности</t>
  </si>
  <si>
    <t>20201001050000</t>
  </si>
  <si>
    <t>151</t>
  </si>
  <si>
    <t>20201003000000</t>
  </si>
  <si>
    <t>20201003050000</t>
  </si>
  <si>
    <t>20202000000000</t>
  </si>
  <si>
    <t>Тумакский с/с</t>
  </si>
  <si>
    <t>Хуторской с/с</t>
  </si>
  <si>
    <t>Цветновский с/с</t>
  </si>
  <si>
    <t>п. Володарский</t>
  </si>
  <si>
    <t>ИТОГО поселения</t>
  </si>
  <si>
    <t>01 03 00 00 05 0000</t>
  </si>
  <si>
    <t>Изменение остатков средств на счетах по учету  средств бюджета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</si>
  <si>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</si>
  <si>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</si>
  <si>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</si>
  <si>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денежных средств  бюджетов муниципальных районов</t>
  </si>
  <si>
    <t>01 05 00 00 00 0000</t>
  </si>
  <si>
    <t>01 05 02 00 00 0000</t>
  </si>
  <si>
    <t>Получение бюджетных кредитов от других бюджетов бюджетной системы Российской  Федерации в валюте Российской  Федерации</t>
  </si>
  <si>
    <t>01 05 02 01 00 0000</t>
  </si>
  <si>
    <t>01 05 02 01 05 0000</t>
  </si>
  <si>
    <t>600</t>
  </si>
  <si>
    <t>Государственная пошлина по делам, рассматриваемым в судах общей юрисдикции, мировыми судьями</t>
  </si>
  <si>
    <t>795 02 01</t>
  </si>
  <si>
    <t>Наименование кредитора,номер,дата кредитного договора  (соглашения)</t>
  </si>
  <si>
    <t>ОАО ВКАБАНК г.Астрахань</t>
  </si>
  <si>
    <t>Кредитный договор от 22.03.2011г. №45</t>
  </si>
  <si>
    <t>Министерство финансов Астраханской области</t>
  </si>
  <si>
    <t>Налоговые доходы</t>
  </si>
  <si>
    <t>Безвозмездные</t>
  </si>
  <si>
    <t>Норматив</t>
  </si>
  <si>
    <t>Дефицит</t>
  </si>
  <si>
    <t>Итого доходов</t>
  </si>
  <si>
    <t>Код по КИВФ</t>
  </si>
  <si>
    <t xml:space="preserve"> </t>
  </si>
  <si>
    <t>ИСТОЧНИКИ ВНУТРЕННЕГО ФИНАНСИРОВАНИЯ ДЕФИЦИТОВ БЮДЖЕТОВ</t>
  </si>
  <si>
    <t>Уменьшение прочих остатков средств бюджетов</t>
  </si>
  <si>
    <t>510</t>
  </si>
  <si>
    <t>610</t>
  </si>
  <si>
    <t>Резервные фонды</t>
  </si>
  <si>
    <t>Органы внутренних дел</t>
  </si>
  <si>
    <t>Другие вопросы в области национальной экономики</t>
  </si>
  <si>
    <t>Другие вопросы в области жилищно-коммунального хозяйства</t>
  </si>
  <si>
    <t>Культура</t>
  </si>
  <si>
    <t>Социальное обеспечение населения</t>
  </si>
  <si>
    <t>Прочие межбюджетные трансферты, передаваемые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</si>
  <si>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</si>
  <si>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Плата за негативное воздействие на окружающую среду</t>
  </si>
  <si>
    <t>Дотации бюджетам на поддержку мер по обеспечению сбалансированности бюджетов</t>
  </si>
  <si>
    <t>20200000000000</t>
  </si>
  <si>
    <t>№ ___  от     .  .2011г.</t>
  </si>
  <si>
    <t>Дотации на выравнивание бюджетной обеспеченности</t>
  </si>
  <si>
    <t>РЦП "Основные мероприятия отдела образования"</t>
  </si>
  <si>
    <t>Функционирование высшего должностного лица субъектаРФ и муниципального образования</t>
  </si>
  <si>
    <t>Сельское хозяйство</t>
  </si>
  <si>
    <t>Иные дотации</t>
  </si>
  <si>
    <t>Обеспечение деятельности подведомстенных учреждений</t>
  </si>
  <si>
    <t>Другие вопросы в области культуры</t>
  </si>
  <si>
    <t>Наименование целевых статей расходов</t>
  </si>
  <si>
    <t>795 01 01</t>
  </si>
  <si>
    <t>5201504</t>
  </si>
  <si>
    <t>5201501</t>
  </si>
  <si>
    <t>Коммунальное хозяйсиво</t>
  </si>
  <si>
    <t>РЦП «Обеспечение топливом Володарский район» погашение задолженности за 2011 год</t>
  </si>
  <si>
    <t>001</t>
  </si>
  <si>
    <t>Обеспечение выполнения функций государственных казенных учреждений</t>
  </si>
  <si>
    <t>Молодежная политика</t>
  </si>
  <si>
    <t>Другие вопросы в области обрузования</t>
  </si>
  <si>
    <t>РЦП "Организация оздоровления, отдыха  и занятости детей и подростков в Володарском районе на 2011-2013годы"</t>
  </si>
  <si>
    <t>7951101</t>
  </si>
  <si>
    <t>Субсидии муниципальным бюджетным учреждениям на иные цели за исключением бюджетных инвестиций</t>
  </si>
  <si>
    <t>ПРОГРАММА</t>
  </si>
  <si>
    <t>Внутренние заимствования (привлечение/погашение)</t>
  </si>
  <si>
    <t>Сумма, тыс. рублей</t>
  </si>
  <si>
    <t>Кредиты от других бюджетов бюджетной системы РФ</t>
  </si>
  <si>
    <t>привлечение средств</t>
  </si>
  <si>
    <t>погашение основного долга</t>
  </si>
  <si>
    <t>Кредиты кредитных организаций в валюте Российской Федерации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</si>
  <si>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</si>
  <si>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получение</t>
  </si>
  <si>
    <t xml:space="preserve">погашение </t>
  </si>
  <si>
    <t>Сумма</t>
  </si>
  <si>
    <t>Распределение дотации на обеспечение сбалансированности поселений</t>
  </si>
  <si>
    <t>Первоначальный план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</si>
  <si>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</si>
  <si>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</si>
  <si>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межбюджетные трансферты общего характера</t>
  </si>
  <si>
    <t>302</t>
  </si>
  <si>
    <t>304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</si>
  <si>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</si>
  <si>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020</t>
  </si>
  <si>
    <t>Дорожное хозяйство</t>
  </si>
  <si>
    <t>Судебная системы</t>
  </si>
  <si>
    <t>001400</t>
  </si>
  <si>
    <t>РЦП "Программа организации временной занятости безработных граждан в возрасте от 18 до 20 лет из числа выпускников начального и среднего профессионального образования, ищущих работу впервые на 2012-2014годы"</t>
  </si>
  <si>
    <t>7950803</t>
  </si>
  <si>
    <t xml:space="preserve">РЦП "Программа развития временных общественных работ в Володарском районе на 2012-2014 годы, связанных с благоустройством, уборкой, озеленением населенных пунктов территорий муниципальных образований" </t>
  </si>
  <si>
    <t>7950804</t>
  </si>
  <si>
    <t>017</t>
  </si>
  <si>
    <t>Прочие дотации</t>
  </si>
  <si>
    <t>Условно-утвержденные расходы</t>
  </si>
  <si>
    <t>99</t>
  </si>
  <si>
    <t>Всего расходов</t>
  </si>
  <si>
    <t xml:space="preserve"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</si>
  <si>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20203007000000</t>
  </si>
  <si>
    <t>20203007050000</t>
  </si>
  <si>
    <t>Субвенции бюджетам муниципальных райнов на осуществление первичного воинского учета,на территориях где отсутствуют военные комиссариаты</t>
  </si>
  <si>
    <t>Субвенции бюджетам на осуществление первичного воинского учета,на территориях где отсутствуют военные комиссариаты</t>
  </si>
  <si>
    <t>Субвенции бюджетам на ежемесячное денежное вознаграждение за классное руководство</t>
  </si>
  <si>
    <t>Субвенции бюджетам на выполнение передаваемых полномочий субъектов Российской Федерации</t>
  </si>
  <si>
    <t>20203015050000</t>
  </si>
  <si>
    <t>20203021000000</t>
  </si>
  <si>
    <t>20203021050000</t>
  </si>
  <si>
    <t>20203024000000</t>
  </si>
  <si>
    <t>20203024050000</t>
  </si>
  <si>
    <t>20203029000000</t>
  </si>
  <si>
    <t>20203029050000</t>
  </si>
  <si>
    <t>Прочие субвенции</t>
  </si>
  <si>
    <t>20203999000000</t>
  </si>
  <si>
    <t>20203999050000</t>
  </si>
  <si>
    <t>Иные межбюджетные трансферты</t>
  </si>
  <si>
    <t>20204000000000</t>
  </si>
  <si>
    <t>20204025050000</t>
  </si>
  <si>
    <t>Дошкольное образование</t>
  </si>
  <si>
    <t>Приложение № 1</t>
  </si>
  <si>
    <t>Итого</t>
  </si>
  <si>
    <t>Единый сельскохозяйственный налог</t>
  </si>
  <si>
    <t>Налог на доходы физических лиц</t>
  </si>
  <si>
    <t>Единый налог на вмененный доход для отдельных видов деятельности</t>
  </si>
  <si>
    <t>Источники внутреннего финансирования</t>
  </si>
  <si>
    <t>Наименование МО</t>
  </si>
  <si>
    <t>Актюбинский с/с</t>
  </si>
  <si>
    <t>Алтынжарский с/с</t>
  </si>
  <si>
    <t>Большемогойский с/с</t>
  </si>
  <si>
    <t>п.Винный</t>
  </si>
  <si>
    <t>с.Зеленга</t>
  </si>
  <si>
    <t>Калининский с/с</t>
  </si>
  <si>
    <t>Козловский с/с</t>
  </si>
  <si>
    <t>Крутовский с/с</t>
  </si>
  <si>
    <t>Маковский с/с</t>
  </si>
  <si>
    <t>Марфинский с/с</t>
  </si>
  <si>
    <t>Мултановский с/с</t>
  </si>
  <si>
    <t>Новинский с/с</t>
  </si>
  <si>
    <t>Н-Красинский с/с</t>
  </si>
  <si>
    <t>С-Бугорский с/с</t>
  </si>
  <si>
    <t>Султановский с/с</t>
  </si>
  <si>
    <t>Тишковский с/с</t>
  </si>
  <si>
    <t>Тулугановский с/с</t>
  </si>
  <si>
    <t>ППП</t>
  </si>
  <si>
    <t>Классификатор доходов</t>
  </si>
  <si>
    <t>КОСГУ</t>
  </si>
  <si>
    <t>НАЛОГИ НА ПРИБЫЛЬ, ДОХОДЫ</t>
  </si>
  <si>
    <t>10100000000000</t>
  </si>
  <si>
    <t>10102000010000</t>
  </si>
  <si>
    <t>182</t>
  </si>
  <si>
    <t>110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</si>
  <si>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</si>
  <si>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</si>
  <si>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</si>
  <si>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</si>
  <si>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Налог, взимаемый с налогоплательщиков (доходы)</t>
  </si>
  <si>
    <t>Налог, взимаемый с налогоплательщиков (доходы-расходы)</t>
  </si>
  <si>
    <t>10502000020000</t>
  </si>
  <si>
    <t>10503000010000</t>
  </si>
  <si>
    <t>ГОСУДАРСТВЕННАЯ ПОШЛИНА</t>
  </si>
  <si>
    <t>10800000000000</t>
  </si>
  <si>
    <t>10803000010000</t>
  </si>
  <si>
    <t>Госпошлина по делам, рассматриваемым в судах общей юрисдикции, мировыми судьями</t>
  </si>
  <si>
    <t>10803010010000</t>
  </si>
  <si>
    <t>ДОХОДЫ ОТ ИСПОЛЬЗОВАНИЯ ИМУЩЕСТВА, НАХОДЯЩЕГОСЯ В ГОСУДАРСТВЕННОЙ СОБСТВЕННОСТИ</t>
  </si>
  <si>
    <t>11100000000000</t>
  </si>
  <si>
    <t>Арендная плата за земли до разграничения государственной собственности</t>
  </si>
  <si>
    <t>400</t>
  </si>
  <si>
    <t>120</t>
  </si>
  <si>
    <t>11105030000000</t>
  </si>
  <si>
    <t>11105035050000</t>
  </si>
  <si>
    <t>ПЛАТЕЖИ ПРИ ПОЛЬЗОВАНИИ ПРИРОДНЫМИ РЕСУРСАМИ</t>
  </si>
  <si>
    <t>11200000000000</t>
  </si>
  <si>
    <t>498</t>
  </si>
  <si>
    <t>11201000010000</t>
  </si>
  <si>
    <t>БЕЗВОЗМЕЗДНЫЕ ПОСТУПЛЕНИЯ ОТ ДРУГИХ БЮДЖЕТОВ БЮДЖЕТНОЙ СИСТЕМЫ РФ</t>
  </si>
  <si>
    <t>7951207</t>
  </si>
  <si>
    <t>Субсидии бюджетам муниципальных районов на реализацию федеральных целевых программ</t>
  </si>
  <si>
    <t>Выполнение функций ОМСУ</t>
  </si>
  <si>
    <t>20201001000000</t>
  </si>
  <si>
    <t xml:space="preserve">МО "Володарский район" составляют средства муниципального бюджета, а также имущество, находящееся в муниципальной </t>
  </si>
  <si>
    <t xml:space="preserve"> договор от 19.12.2012г. №218</t>
  </si>
  <si>
    <t xml:space="preserve"> договор от 02.11.2012г. №02-03-13-03</t>
  </si>
  <si>
    <t xml:space="preserve"> договор от 07.11.2013г. №02-03-13-07</t>
  </si>
  <si>
    <r>
      <t>1. Постановление Правительства Астраханской области от 27.02.2008 №88-П "</t>
    </r>
    <r>
      <rPr>
        <sz val="9"/>
        <rFont val="Times New Roman"/>
        <family val="1"/>
      </rPr>
      <t>О ПОРЯДКЕ ОБРАЩЕНИЯ ЗА КОМПЕНСАЦИЕЙ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ОБРАЗОВАНИЯ, НАХОДЯЩИХСЯ НА ТЕРРИТОРИИ АСТРАХАНСКОЙ ОБЛАСТИ, И ЕЕ ВЫПЛАТЫ</t>
    </r>
    <r>
      <rPr>
        <sz val="12"/>
        <rFont val="Times New Roman"/>
        <family val="1"/>
      </rPr>
      <t>";
 2. Решение Совета МО "Володарский район" № 68 от 27.05.2010 года "Об утверждении по ложения о порядке установления, взимания и расходования родительской платы"</t>
    </r>
  </si>
  <si>
    <t>30АА 432081 от 19.03.2010г.-871кв.м. 30АА 432078 от 19.03.2010г.-69кв.м.30АА 432079 от 19.03.2010г.-98кв.м. 30АА 432083 от 19.03.2010г.-339кв.м. 30АА 432085 от 19.03.2010г.-943кв.м. 30АА 432082 от 19.03.2010г.-264кв.м. 30АА 432080 от 19.03.2010г.-278кв.м. 30АА 432084 от 19.03.2010г.-170кв.м.</t>
  </si>
  <si>
    <t xml:space="preserve">№ RU30502000-102 от 08.12.2010г./ 
№ RU30502000-168 от 01.11.2010г
</t>
  </si>
  <si>
    <t>Распределительные сети газоснабжения п. Плотовинка</t>
  </si>
  <si>
    <t>3 675 548.79</t>
  </si>
  <si>
    <t>АФ 1030 239128 от 30.06.2010г. №4295 от 18.01.2011г.</t>
  </si>
  <si>
    <t>30АА 568348 от 15.02.2011г. (собственность 2844м)</t>
  </si>
  <si>
    <t xml:space="preserve">30АА 43929 от 05.03.2010г.-814кв.м. 30АА 431930 от 05.03.2010г.-15кв.м.30АА 431927 от 05.03.2010г.-1504кв.м. 30АА 431926 от 05.03.2010г.-2566кв.м. 30АА 431931 от 05.03.2010г.-1111кв.м. 30АА 431925 от 05.03.2010г.-587кв.м. </t>
  </si>
  <si>
    <t xml:space="preserve">№ RU30502000-76а от 17.02.2009г./ 
№ RU30502000-63 от 05.05.2010г.
</t>
  </si>
  <si>
    <t>Расширение распределительных сетей газоснабжения микрорайона ул. Светлая п. Володарский</t>
  </si>
  <si>
    <t>2 183 342.08</t>
  </si>
  <si>
    <t>АФ 1130 281635 от 10.06.2010г. №5048 от 20.07.2011г.</t>
  </si>
  <si>
    <t>30АА 628669 от 01.08.2011г. (собственность 1432.3м)</t>
  </si>
  <si>
    <t>30АА 554283 от 30.12.2010г.-701кв.м. 30АА 554278 от 30.12.2010г.-5кв.м. 30АА 554279 от 30.12.2010г.-22кв.м. 30АА 554279 от 30.12.2010г.-407кв.м. 30АА 554277 от 30.12.2010г.-1000кв.м. 30АА 554280 от 30.12.2010г.-438кв.м. 30АА 554281 от 30.12.2010г.-2560кв.м. 30АА 554285 от 30.12.2010г.-359кв.м. 30АА 554282 от 30.12.2010г.-873кв.м.</t>
  </si>
  <si>
    <t xml:space="preserve">№ RU30502000-308 от 31.12.2008г./ 
№ RU30502000-240 от 06.10.2008г.
</t>
  </si>
  <si>
    <t>Распределительные сети газоснабжения с. Cахма</t>
  </si>
  <si>
    <t>6 907 393.32</t>
  </si>
  <si>
    <t>АФ 1030239130 от 30.06.2010г. №4296 от 18.01.2011г.</t>
  </si>
  <si>
    <t>30АА 568347 от 15.02.2011г. (собственность 5365.0м)</t>
  </si>
  <si>
    <t>30АА 479333 от 16.06.2010г.-245 кв.м. 30АА 479324 от 16.06.2010г.-298 кв.м. 30АА 479330 от 16.06.2010г.-898 кв.м. 30АА 479329 от 16.06.2010г.-1851 кв.м. 30АА 479348 от 16.06.2010г.-396 кв.м. 30АА 479347 от 16.06.2010г.-1596 кв.м. 30АА 479327 от 16.06.2010г.-933 кв.м. 30АА 479346 от 16.06.2010г.-500 кв.м. 30АА 479328 от 16.06.2010г.-315 кв.м. 30АА 479331 от 16.06.2010г.-970 кв.м. 30АА 479323 от 16.06.2010г.-775 кв.м. 30АА 479325 от 16.06.2010г.-263 кв.м.</t>
  </si>
  <si>
    <t xml:space="preserve"> № RU3050200076 б-/
№ RU30502000-31 от 11.03.2010г.
</t>
  </si>
  <si>
    <t>Газораспределение микрорайонов в с.Алтынжар</t>
  </si>
  <si>
    <t>19 267 569.10</t>
  </si>
  <si>
    <t>АФ 1130261859 от 16.03.2011г. №4176 от 19.04.2011г.</t>
  </si>
  <si>
    <t>30АА 612207 от 21.06.2011г. (собственность 1081.0м)</t>
  </si>
  <si>
    <t>30АА 479378 от 16.06.2010г.-213 кв.м. 30АА 479381 от 16.06.2010г.-1125 кв.м. 30АА 479382 от 16.06.2010г.-1642 кв.м. 30АА 479383 от 16.06.2010г.-554 кв.м. 30АА 479380 от 16.06.2010г.-84 кв.м. 30АА 479384 от 16.06.2010г.-287 кв.м.</t>
  </si>
  <si>
    <t xml:space="preserve">№ RU30502000- 240
«а»/ 
№ RU30502000-73 от 27.05.2011г.
</t>
  </si>
  <si>
    <t>113019950050005</t>
  </si>
  <si>
    <t>Субвенция на выплату компенсации части родительской платы за присмотр и уход за детьми в муниципальных образовательных организациях и иных образовательных организациях, реализующих образовательную программу дошкольного образования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</si>
  <si>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</si>
  <si>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</si>
  <si>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</t>
  </si>
  <si>
    <t xml:space="preserve">План 2014 </t>
  </si>
  <si>
    <t>О48</t>
  </si>
  <si>
    <t>О76</t>
  </si>
  <si>
    <t>О81</t>
  </si>
  <si>
    <t xml:space="preserve">Прочие поступления за административные правонарушения </t>
  </si>
  <si>
    <t>МЦП "Развитие культуры на территории Володарском районе на 2014-2016гг"</t>
  </si>
  <si>
    <t>Подпрограмма "Модернизация и укрепление материально-технической базы учреждений культуры"</t>
  </si>
  <si>
    <t>Подпрограмма "Развитие библиотечного обслуживания населеия""</t>
  </si>
  <si>
    <t>Подпрограмма "Основные культурно-досуговые мероприятия"</t>
  </si>
  <si>
    <t>Подпрограмма "Организация физкульрно-массовой работы"</t>
  </si>
  <si>
    <t>МЦП "Развитие физической культуры и спорта на территории Володарского района на 2014-2016 годы"</t>
  </si>
  <si>
    <t>МЦП "Развитие агропромышленного комплекса на территории Володарского района на 2014-2016 гг"</t>
  </si>
  <si>
    <t>Подпрограмма "Защита растений сельскохозяйственный культур и химизация сельского хозяйства Володарского района"</t>
  </si>
  <si>
    <t>Подпрограмма "Основные мероприятия управления сельского, рыбного хозяйства и перерабатывающей промышленности"</t>
  </si>
  <si>
    <t>2016</t>
  </si>
  <si>
    <t>Астраханской области на 2014-2016гг."</t>
  </si>
  <si>
    <t>Распределение субсидии на софинансирование заработной платы</t>
  </si>
  <si>
    <t>ДЦП  "Об энергосбережение и энергетической эффективности Володарского района Астраханской области"</t>
  </si>
  <si>
    <t>МЦП "Подготовка учреждений Володарского района к отопительному сезону и проведение отопительного сезона на 2014-2016гг"</t>
  </si>
  <si>
    <t>"Комплексные меры противодействия злоупотреблению наркотиками и их незаконному обороту на территории МО "Володарский район" на 2014-2016гг.</t>
  </si>
  <si>
    <t>МЦП "Обеспечение безопасности жизнедеятельности населения МО "Володарский район" на 2014-2016 годы</t>
  </si>
  <si>
    <t>МЦП "Обеспечение деятельности аминистрации МО "Володарский район" на 2014-2016 годы</t>
  </si>
  <si>
    <t>Подпрограмма "Обучение сотрудников структурных подразделений администрации МО "Володасркий район"</t>
  </si>
  <si>
    <t>Подпрограмма "Социальная защита работников структурных подразделений администрации МО "Володасркий район"</t>
  </si>
  <si>
    <t>Подпрограмма "Основные мероприятия администрации МО "Володарский район"</t>
  </si>
  <si>
    <t>МЦП "Развитие туризма на территории Володарского района на 2014-2016 гг"</t>
  </si>
  <si>
    <t>МЦП "Развитие малого и среднего предпринимательсва на Володарского района на 2014-2016 гг"</t>
  </si>
  <si>
    <t>План 2014  с учетом изменений</t>
  </si>
  <si>
    <t>2014 с учетом изменений</t>
  </si>
  <si>
    <t xml:space="preserve">Доходы бюджета МО "Володарский район" на 2014г </t>
  </si>
  <si>
    <t>Распределение бюджетных ассигнований на 2014 год 
 по разделам и подразделам классификации расходов бюджетов</t>
  </si>
  <si>
    <t>Обеспечение выборов референдумов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</si>
  <si>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значенияв соответствии с заключенными соглашениями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</si>
  <si>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</si>
  <si>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Оказание несвязанной поддержки сельскохозяйственным товаропроизводителям в области растениеводства</t>
  </si>
  <si>
    <t>Возмещение части затрат по наращиванию поголовья северных оленей, маралов и мясных табунных лошадей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</si>
  <si>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</si>
  <si>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</si>
  <si>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</si>
  <si>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Поддержка племенного крупного рогатого скота мясного направления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</si>
  <si>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</si>
  <si>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</si>
  <si>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20203101050000</t>
  </si>
  <si>
    <t>20203105050000</t>
  </si>
  <si>
    <t>20203107050000</t>
  </si>
  <si>
    <t>20203108050000</t>
  </si>
  <si>
    <t>20203109050000</t>
  </si>
  <si>
    <t>20203115050000</t>
  </si>
  <si>
    <t>20203116050000</t>
  </si>
  <si>
    <t>20203098050000</t>
  </si>
  <si>
    <t>01 06 05 02 05 0000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</si>
  <si>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</si>
  <si>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</si>
  <si>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бюджетных кредитов от других бюджетов бюджетной системы Российской  Федерации бюджетом муниципального образования в валюте Российской  Федерации</t>
  </si>
  <si>
    <t>ИЗМЕНЕНИЕ ОСТАТКОВ СРЕДСТВ БЮДЖЕТОВ</t>
  </si>
  <si>
    <t>Увеличение остатков средств бюджетов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</si>
  <si>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</si>
  <si>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</si>
  <si>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муниципальных образований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</si>
  <si>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21805000050000</t>
  </si>
  <si>
    <t>ВОЗВРАТ ОСТАТКОВ СУБСИДИЙ, СУБВЕНЦИЙ И ИНЫХ МЕЖБЮДЖЕТНЫХ ТРАНСФЕРТОВ, ИМЕЮЩИХ ЦЕЛЕВОЕ НАЗНАЧЕНИЕ, ПРОШЛЫХ ЛЕТ</t>
  </si>
  <si>
    <t>21900000000000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</si>
  <si>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</si>
  <si>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</t>
  </si>
  <si>
    <t>безвозм</t>
  </si>
  <si>
    <t>трансферт норм</t>
  </si>
  <si>
    <t>деф</t>
  </si>
  <si>
    <t>Благоустройство</t>
  </si>
  <si>
    <t>Предоставление</t>
  </si>
  <si>
    <t>=</t>
  </si>
  <si>
    <t>муниципальных внутренних заимствований на 2014г</t>
  </si>
  <si>
    <t xml:space="preserve">Расходы на реализацию целевых программ на 2014г </t>
  </si>
  <si>
    <t>Расходы на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</t>
  </si>
  <si>
    <t>Резервный фонд Правительства АО (противопаводковые мероприятия по решению ЧПК)</t>
  </si>
  <si>
    <t>с.Тишково</t>
  </si>
  <si>
    <t>Исполнение наказов избирателей депутам 
Думы Астраханской области на 2014 год</t>
  </si>
  <si>
    <t>Сизобугорский с/с</t>
  </si>
  <si>
    <t>796 15 00</t>
  </si>
  <si>
    <t>797 16 00</t>
  </si>
  <si>
    <t xml:space="preserve">    МЦП "Организация временной занятости несовершеннолетних граждан в возрасте от 14 до 18 лет в Володарском районе на 2014 год"</t>
  </si>
  <si>
    <r>
      <t xml:space="preserve">         </t>
    </r>
    <r>
      <rPr>
        <b/>
        <sz val="16"/>
        <rFont val="Times New Roman"/>
        <family val="1"/>
      </rPr>
      <t>Софинансирование ГП "Развитие дорожного хозяйства Астраханской области на 2012-2016 годы и перспективу до 2020 года"</t>
    </r>
  </si>
  <si>
    <t>795 18 00</t>
  </si>
  <si>
    <t>795 17 00</t>
  </si>
  <si>
    <t>795 19 00</t>
  </si>
  <si>
    <t>МЦП "Противодействие коррупции в МО "Володарский район" на 2014-2016гг"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</si>
  <si>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</si>
  <si>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</si>
  <si>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 внутри страны в валюте РФ</t>
  </si>
  <si>
    <t>795 09 04</t>
  </si>
  <si>
    <t>Подпрограмма "Стипендии"</t>
  </si>
  <si>
    <t>795 20 00</t>
  </si>
  <si>
    <t>МЦП "Профилактика правонарушений и усиление борьбы с преступностью в Володарском районе на 2014-2017гг"</t>
  </si>
  <si>
    <t>640</t>
  </si>
  <si>
    <t xml:space="preserve">дефицита бюджета МО "Володарский район" на 2014г </t>
  </si>
  <si>
    <t>Пожарная безопасность</t>
  </si>
  <si>
    <t>МО "Новинский Сельсовет"</t>
  </si>
  <si>
    <t>МО "Сизобугорский сельсовет"</t>
  </si>
  <si>
    <t xml:space="preserve">План 2014  </t>
  </si>
  <si>
    <t xml:space="preserve">Факт 2014  </t>
  </si>
  <si>
    <t>Исполнение %</t>
  </si>
  <si>
    <t>Доходы от продажи квартир, находящихся  в собственности муниципальных районов</t>
  </si>
  <si>
    <t>20202051050000151</t>
  </si>
  <si>
    <t>20202085050000151</t>
  </si>
  <si>
    <t>20202089050004151</t>
  </si>
  <si>
    <t>Субсидии бюджетам муниципальных районов на модернизацию региональных систем дошкольного образования</t>
  </si>
  <si>
    <t>20202204050000151</t>
  </si>
  <si>
    <t>Субвенции бюджетам муниципальных районов на возмещение части процентной ставки по инвестиционным кредитам на строительство и реконструкцию объектов мясного скотоводства</t>
  </si>
  <si>
    <t>20203112000000151</t>
  </si>
  <si>
    <t>20204012050000151</t>
  </si>
  <si>
    <t>20204041050000151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</si>
  <si>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</si>
  <si>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20204053050000151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</si>
  <si>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</si>
  <si>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20204999050000151</t>
  </si>
  <si>
    <t>20209065050000151</t>
  </si>
  <si>
    <t>20705030050000180</t>
  </si>
  <si>
    <t>субвенции бюджетам муниципальных районов на развитие семейных животноводческих ферм</t>
  </si>
  <si>
    <t>20203114050000151</t>
  </si>
  <si>
    <t>Прочие доходы от компенсации затрат</t>
  </si>
  <si>
    <t>11302995050000</t>
  </si>
  <si>
    <t>Факт 2014</t>
  </si>
  <si>
    <t>Факт  2014</t>
  </si>
  <si>
    <t>План</t>
  </si>
  <si>
    <t>Факт</t>
  </si>
  <si>
    <t xml:space="preserve">обеспеченности поселений на 2014г </t>
  </si>
  <si>
    <t xml:space="preserve">на 2014г </t>
  </si>
  <si>
    <t>работникам культуры на 2014г</t>
  </si>
  <si>
    <t xml:space="preserve">Публичные нормативные социальные выплаты гражданам
 на 2014г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</si>
  <si>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</si>
  <si>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от 26.03.2015г. № 32</t>
  </si>
  <si>
    <t>Приложение  16</t>
  </si>
  <si>
    <t>Приложение  15</t>
  </si>
  <si>
    <t>Приложение  14</t>
  </si>
  <si>
    <t>Приложение  13</t>
  </si>
  <si>
    <t>Приложение  12</t>
  </si>
  <si>
    <t>Приложение  11</t>
  </si>
  <si>
    <t>Приложение  10</t>
  </si>
  <si>
    <t>Приложение  9</t>
  </si>
  <si>
    <t>Приложение  8</t>
  </si>
  <si>
    <t>Приложение  7</t>
  </si>
  <si>
    <t>Приложение 6</t>
  </si>
  <si>
    <t>Приложение  5</t>
  </si>
  <si>
    <t>Приложение  3</t>
  </si>
  <si>
    <t>Приложение  2</t>
  </si>
  <si>
    <t>Приложение  1</t>
  </si>
  <si>
    <t>Приложение  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</si>
</sst>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0.000"/>
    <numFmt numFmtId="167" formatCode="_(* #,##0_);_(* \(#,##0\);_(* &quot;-&quot;??_);_(@_)"/>
    <numFmt numFmtId="168" formatCode="0.0%"/>
    <numFmt numFmtId="169" formatCode="_(* #,##0.000_);_(* \(#,##0.000\);_(* &quot;-&quot;??_);_(@_)"/>
    <numFmt numFmtId="170" formatCode="_-* #,##0.000_р_._-;\-* #,##0.000_р_._-;_-* &quot;-&quot;???_р_._-;_-@_-"/>
    <numFmt numFmtId="171" formatCode="#,##0_ ;\-#,##0\ 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(* #,##0.0_);_(* \(#,##0.0\);_(* &quot;-&quot;??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2"/>
      <name val="Arial Cyr"/>
      <family val="0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30" borderId="0">
      <alignment/>
      <protection/>
    </xf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58" fillId="32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6" fillId="33" borderId="0" applyNumberFormat="0" applyBorder="0" applyAlignment="0" applyProtection="0"/>
  </cellStyleXfs>
  <cellXfs count="583"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13" fillId="34" borderId="10" xfId="62" applyNumberFormat="1" applyFont="1" applyFill="1" applyBorder="1" applyAlignment="1">
      <alignment wrapText="1"/>
    </xf>
    <xf numFmtId="167" fontId="3" fillId="0" borderId="0" xfId="62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7" fontId="0" fillId="0" borderId="0" xfId="62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 wrapText="1"/>
    </xf>
    <xf numFmtId="167" fontId="4" fillId="0" borderId="10" xfId="62" applyNumberFormat="1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164" fontId="0" fillId="0" borderId="10" xfId="62" applyFont="1" applyFill="1" applyBorder="1" applyAlignment="1">
      <alignment wrapText="1"/>
    </xf>
    <xf numFmtId="164" fontId="13" fillId="34" borderId="10" xfId="62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164" fontId="0" fillId="0" borderId="10" xfId="62" applyNumberFormat="1" applyFont="1" applyFill="1" applyBorder="1" applyAlignment="1">
      <alignment wrapText="1"/>
    </xf>
    <xf numFmtId="0" fontId="11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35" borderId="0" xfId="0" applyFont="1" applyFill="1" applyAlignment="1">
      <alignment wrapText="1"/>
    </xf>
    <xf numFmtId="0" fontId="6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" fillId="38" borderId="10" xfId="0" applyFont="1" applyFill="1" applyBorder="1" applyAlignment="1">
      <alignment horizontal="right"/>
    </xf>
    <xf numFmtId="0" fontId="9" fillId="36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164" fontId="22" fillId="0" borderId="10" xfId="62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0" fillId="0" borderId="10" xfId="62" applyFont="1" applyFill="1" applyBorder="1" applyAlignment="1">
      <alignment horizontal="center" vertical="center" wrapText="1"/>
    </xf>
    <xf numFmtId="164" fontId="20" fillId="0" borderId="10" xfId="62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>
      <alignment horizontal="center" vertical="center" wrapText="1" shrinkToFit="1"/>
    </xf>
    <xf numFmtId="0" fontId="20" fillId="30" borderId="11" xfId="0" applyFont="1" applyFill="1" applyBorder="1" applyAlignment="1">
      <alignment horizontal="center" vertical="center" wrapText="1"/>
    </xf>
    <xf numFmtId="164" fontId="20" fillId="39" borderId="10" xfId="62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3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0" fontId="20" fillId="30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0" fillId="30" borderId="10" xfId="0" applyNumberFormat="1" applyFont="1" applyFill="1" applyBorder="1" applyAlignment="1">
      <alignment horizontal="center" vertical="top" shrinkToFit="1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0" fillId="30" borderId="10" xfId="0" applyNumberFormat="1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164" fontId="20" fillId="0" borderId="0" xfId="62" applyFont="1" applyAlignment="1">
      <alignment/>
    </xf>
    <xf numFmtId="49" fontId="22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 horizontal="right"/>
    </xf>
    <xf numFmtId="0" fontId="26" fillId="0" borderId="0" xfId="0" applyFont="1" applyAlignment="1">
      <alignment/>
    </xf>
    <xf numFmtId="43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2" fillId="39" borderId="10" xfId="0" applyFont="1" applyFill="1" applyBorder="1" applyAlignment="1">
      <alignment horizontal="center" vertical="center" wrapText="1"/>
    </xf>
    <xf numFmtId="49" fontId="20" fillId="39" borderId="10" xfId="0" applyNumberFormat="1" applyFont="1" applyFill="1" applyBorder="1" applyAlignment="1">
      <alignment horizontal="center" vertical="center" wrapText="1"/>
    </xf>
    <xf numFmtId="49" fontId="22" fillId="39" borderId="10" xfId="0" applyNumberFormat="1" applyFont="1" applyFill="1" applyBorder="1" applyAlignment="1">
      <alignment horizontal="center" vertical="center" wrapText="1" shrinkToFit="1"/>
    </xf>
    <xf numFmtId="164" fontId="22" fillId="39" borderId="10" xfId="62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49" fontId="22" fillId="39" borderId="10" xfId="0" applyNumberFormat="1" applyFont="1" applyFill="1" applyBorder="1" applyAlignment="1">
      <alignment horizontal="center" vertical="top" shrinkToFit="1"/>
    </xf>
    <xf numFmtId="0" fontId="23" fillId="39" borderId="10" xfId="0" applyFont="1" applyFill="1" applyBorder="1" applyAlignment="1">
      <alignment horizontal="center" vertical="center" wrapText="1"/>
    </xf>
    <xf numFmtId="49" fontId="23" fillId="39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10" xfId="0" applyFont="1" applyBorder="1" applyAlignment="1">
      <alignment horizontal="justify" vertical="top" wrapText="1"/>
    </xf>
    <xf numFmtId="165" fontId="19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 vertical="top"/>
    </xf>
    <xf numFmtId="165" fontId="23" fillId="0" borderId="10" xfId="0" applyNumberFormat="1" applyFont="1" applyBorder="1" applyAlignment="1">
      <alignment horizontal="right" vertical="top"/>
    </xf>
    <xf numFmtId="165" fontId="19" fillId="0" borderId="10" xfId="0" applyNumberFormat="1" applyFont="1" applyBorder="1" applyAlignment="1">
      <alignment horizontal="right" vertical="top"/>
    </xf>
    <xf numFmtId="0" fontId="18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justify" vertical="top" wrapText="1"/>
    </xf>
    <xf numFmtId="165" fontId="23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horizontal="justify" vertical="top" wrapText="1"/>
    </xf>
    <xf numFmtId="165" fontId="23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 horizontal="right"/>
    </xf>
    <xf numFmtId="0" fontId="29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/>
    </xf>
    <xf numFmtId="2" fontId="20" fillId="0" borderId="0" xfId="62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Border="1" applyAlignment="1">
      <alignment/>
    </xf>
    <xf numFmtId="0" fontId="32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164" fontId="18" fillId="0" borderId="10" xfId="62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6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right"/>
    </xf>
    <xf numFmtId="49" fontId="18" fillId="0" borderId="10" xfId="0" applyNumberFormat="1" applyFont="1" applyBorder="1" applyAlignment="1">
      <alignment wrapText="1"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167" fontId="0" fillId="0" borderId="10" xfId="62" applyNumberFormat="1" applyFont="1" applyBorder="1" applyAlignment="1">
      <alignment horizontal="center"/>
    </xf>
    <xf numFmtId="167" fontId="2" fillId="0" borderId="10" xfId="62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 wrapText="1"/>
    </xf>
    <xf numFmtId="164" fontId="20" fillId="0" borderId="0" xfId="62" applyFont="1" applyAlignment="1">
      <alignment horizontal="center"/>
    </xf>
    <xf numFmtId="2" fontId="20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" fontId="0" fillId="0" borderId="10" xfId="62" applyNumberFormat="1" applyFont="1" applyFill="1" applyBorder="1" applyAlignment="1">
      <alignment wrapText="1"/>
    </xf>
    <xf numFmtId="0" fontId="20" fillId="36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2" fontId="13" fillId="34" borderId="10" xfId="62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7" fontId="0" fillId="0" borderId="0" xfId="62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10" xfId="62" applyNumberFormat="1" applyFont="1" applyFill="1" applyBorder="1" applyAlignment="1">
      <alignment wrapText="1"/>
    </xf>
    <xf numFmtId="164" fontId="20" fillId="0" borderId="10" xfId="62" applyFont="1" applyBorder="1" applyAlignment="1">
      <alignment/>
    </xf>
    <xf numFmtId="164" fontId="20" fillId="0" borderId="0" xfId="62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9" fontId="3" fillId="34" borderId="10" xfId="59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67" fontId="0" fillId="0" borderId="10" xfId="62" applyNumberFormat="1" applyFont="1" applyFill="1" applyBorder="1" applyAlignment="1">
      <alignment horizontal="center"/>
    </xf>
    <xf numFmtId="167" fontId="3" fillId="0" borderId="0" xfId="62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7" fontId="0" fillId="0" borderId="0" xfId="0" applyNumberFormat="1" applyFont="1" applyAlignment="1">
      <alignment/>
    </xf>
    <xf numFmtId="0" fontId="30" fillId="0" borderId="0" xfId="0" applyFont="1" applyAlignment="1">
      <alignment/>
    </xf>
    <xf numFmtId="164" fontId="26" fillId="40" borderId="10" xfId="62" applyFont="1" applyFill="1" applyBorder="1" applyAlignment="1">
      <alignment/>
    </xf>
    <xf numFmtId="0" fontId="20" fillId="0" borderId="11" xfId="0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1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wrapText="1"/>
    </xf>
    <xf numFmtId="167" fontId="4" fillId="0" borderId="0" xfId="62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2" fontId="0" fillId="0" borderId="10" xfId="62" applyNumberFormat="1" applyFont="1" applyFill="1" applyBorder="1" applyAlignment="1">
      <alignment/>
    </xf>
    <xf numFmtId="2" fontId="0" fillId="0" borderId="0" xfId="62" applyNumberFormat="1" applyFont="1" applyAlignment="1">
      <alignment/>
    </xf>
    <xf numFmtId="2" fontId="4" fillId="0" borderId="10" xfId="62" applyNumberFormat="1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9" fontId="3" fillId="36" borderId="10" xfId="0" applyNumberFormat="1" applyFont="1" applyFill="1" applyBorder="1" applyAlignment="1">
      <alignment horizontal="right"/>
    </xf>
    <xf numFmtId="1" fontId="3" fillId="36" borderId="10" xfId="0" applyNumberFormat="1" applyFont="1" applyFill="1" applyBorder="1" applyAlignment="1">
      <alignment horizontal="right"/>
    </xf>
    <xf numFmtId="0" fontId="34" fillId="35" borderId="10" xfId="0" applyFont="1" applyFill="1" applyBorder="1" applyAlignment="1">
      <alignment horizontal="right"/>
    </xf>
    <xf numFmtId="9" fontId="10" fillId="35" borderId="10" xfId="0" applyNumberFormat="1" applyFont="1" applyFill="1" applyBorder="1" applyAlignment="1">
      <alignment horizontal="right"/>
    </xf>
    <xf numFmtId="1" fontId="34" fillId="35" borderId="10" xfId="0" applyNumberFormat="1" applyFont="1" applyFill="1" applyBorder="1" applyAlignment="1">
      <alignment horizontal="right"/>
    </xf>
    <xf numFmtId="9" fontId="3" fillId="35" borderId="10" xfId="0" applyNumberFormat="1" applyFont="1" applyFill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1" fontId="35" fillId="0" borderId="10" xfId="0" applyNumberFormat="1" applyFont="1" applyBorder="1" applyAlignment="1">
      <alignment horizontal="right"/>
    </xf>
    <xf numFmtId="1" fontId="3" fillId="35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34" fillId="0" borderId="10" xfId="0" applyNumberFormat="1" applyFont="1" applyBorder="1" applyAlignment="1">
      <alignment horizontal="right"/>
    </xf>
    <xf numFmtId="1" fontId="11" fillId="36" borderId="10" xfId="0" applyNumberFormat="1" applyFont="1" applyFill="1" applyBorder="1" applyAlignment="1">
      <alignment horizontal="right"/>
    </xf>
    <xf numFmtId="9" fontId="3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9" fontId="16" fillId="39" borderId="10" xfId="0" applyNumberFormat="1" applyFont="1" applyFill="1" applyBorder="1" applyAlignment="1">
      <alignment horizontal="right"/>
    </xf>
    <xf numFmtId="1" fontId="3" fillId="39" borderId="10" xfId="0" applyNumberFormat="1" applyFont="1" applyFill="1" applyBorder="1" applyAlignment="1">
      <alignment horizontal="right"/>
    </xf>
    <xf numFmtId="0" fontId="36" fillId="37" borderId="10" xfId="0" applyFont="1" applyFill="1" applyBorder="1" applyAlignment="1">
      <alignment horizontal="right"/>
    </xf>
    <xf numFmtId="9" fontId="16" fillId="35" borderId="10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horizontal="right"/>
    </xf>
    <xf numFmtId="9" fontId="16" fillId="36" borderId="10" xfId="0" applyNumberFormat="1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9" fontId="16" fillId="0" borderId="10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164" fontId="0" fillId="0" borderId="0" xfId="64" applyFont="1" applyAlignment="1">
      <alignment wrapText="1"/>
    </xf>
    <xf numFmtId="164" fontId="0" fillId="35" borderId="0" xfId="64" applyFont="1" applyFill="1" applyAlignment="1">
      <alignment wrapText="1"/>
    </xf>
    <xf numFmtId="164" fontId="4" fillId="0" borderId="0" xfId="64" applyFont="1" applyAlignment="1">
      <alignment wrapText="1"/>
    </xf>
    <xf numFmtId="164" fontId="4" fillId="35" borderId="0" xfId="64" applyFont="1" applyFill="1" applyAlignment="1">
      <alignment wrapText="1"/>
    </xf>
    <xf numFmtId="2" fontId="20" fillId="0" borderId="10" xfId="62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right" vertical="top"/>
    </xf>
    <xf numFmtId="165" fontId="18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6" fillId="34" borderId="10" xfId="0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38" fillId="0" borderId="0" xfId="0" applyFont="1" applyAlignment="1">
      <alignment/>
    </xf>
    <xf numFmtId="164" fontId="3" fillId="41" borderId="10" xfId="62" applyFont="1" applyFill="1" applyBorder="1" applyAlignment="1">
      <alignment/>
    </xf>
    <xf numFmtId="164" fontId="0" fillId="0" borderId="10" xfId="62" applyFont="1" applyBorder="1" applyAlignment="1">
      <alignment/>
    </xf>
    <xf numFmtId="0" fontId="7" fillId="34" borderId="1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2" fontId="0" fillId="0" borderId="10" xfId="62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0" fillId="0" borderId="0" xfId="0" applyNumberFormat="1" applyFont="1" applyAlignment="1">
      <alignment horizontal="center"/>
    </xf>
    <xf numFmtId="0" fontId="23" fillId="30" borderId="13" xfId="0" applyFont="1" applyFill="1" applyBorder="1" applyAlignment="1">
      <alignment horizontal="center" vertical="center" wrapText="1"/>
    </xf>
    <xf numFmtId="164" fontId="31" fillId="0" borderId="10" xfId="62" applyFont="1" applyFill="1" applyBorder="1" applyAlignment="1">
      <alignment/>
    </xf>
    <xf numFmtId="164" fontId="31" fillId="0" borderId="10" xfId="62" applyFont="1" applyBorder="1" applyAlignment="1">
      <alignment/>
    </xf>
    <xf numFmtId="164" fontId="30" fillId="34" borderId="10" xfId="62" applyFont="1" applyFill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12" fillId="34" borderId="10" xfId="0" applyNumberFormat="1" applyFont="1" applyFill="1" applyBorder="1" applyAlignment="1">
      <alignment horizontal="center" vertical="center" wrapText="1"/>
    </xf>
    <xf numFmtId="2" fontId="18" fillId="0" borderId="10" xfId="62" applyNumberFormat="1" applyFont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40" borderId="10" xfId="0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 horizontal="right" vertical="top" wrapText="1"/>
    </xf>
    <xf numFmtId="2" fontId="23" fillId="39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/>
    </xf>
    <xf numFmtId="164" fontId="26" fillId="34" borderId="10" xfId="6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7" borderId="10" xfId="0" applyFont="1" applyFill="1" applyBorder="1" applyAlignment="1">
      <alignment horizontal="right"/>
    </xf>
    <xf numFmtId="0" fontId="0" fillId="40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right"/>
    </xf>
    <xf numFmtId="0" fontId="0" fillId="40" borderId="10" xfId="0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2" fontId="19" fillId="0" borderId="10" xfId="0" applyNumberFormat="1" applyFont="1" applyBorder="1" applyAlignment="1">
      <alignment horizontal="right" vertical="top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164" fontId="30" fillId="0" borderId="10" xfId="62" applyFont="1" applyBorder="1" applyAlignment="1">
      <alignment/>
    </xf>
    <xf numFmtId="0" fontId="19" fillId="30" borderId="10" xfId="0" applyFont="1" applyFill="1" applyBorder="1" applyAlignment="1">
      <alignment horizontal="center" vertical="center" wrapText="1"/>
    </xf>
    <xf numFmtId="164" fontId="30" fillId="0" borderId="10" xfId="62" applyFont="1" applyFill="1" applyBorder="1" applyAlignment="1">
      <alignment/>
    </xf>
    <xf numFmtId="0" fontId="19" fillId="30" borderId="13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4" fontId="0" fillId="0" borderId="10" xfId="62" applyFont="1" applyBorder="1" applyAlignment="1">
      <alignment/>
    </xf>
    <xf numFmtId="43" fontId="0" fillId="0" borderId="10" xfId="0" applyNumberFormat="1" applyFont="1" applyFill="1" applyBorder="1" applyAlignment="1">
      <alignment/>
    </xf>
    <xf numFmtId="164" fontId="3" fillId="34" borderId="10" xfId="62" applyFont="1" applyFill="1" applyBorder="1" applyAlignment="1">
      <alignment/>
    </xf>
    <xf numFmtId="164" fontId="13" fillId="34" borderId="10" xfId="62" applyFont="1" applyFill="1" applyBorder="1" applyAlignment="1">
      <alignment horizontal="right"/>
    </xf>
    <xf numFmtId="164" fontId="9" fillId="0" borderId="10" xfId="62" applyFont="1" applyFill="1" applyBorder="1" applyAlignment="1">
      <alignment horizontal="right"/>
    </xf>
    <xf numFmtId="164" fontId="9" fillId="0" borderId="10" xfId="62" applyFont="1" applyFill="1" applyBorder="1" applyAlignment="1">
      <alignment/>
    </xf>
    <xf numFmtId="164" fontId="11" fillId="34" borderId="10" xfId="62" applyFont="1" applyFill="1" applyBorder="1" applyAlignment="1">
      <alignment/>
    </xf>
    <xf numFmtId="164" fontId="0" fillId="0" borderId="10" xfId="62" applyFont="1" applyFill="1" applyBorder="1" applyAlignment="1">
      <alignment/>
    </xf>
    <xf numFmtId="164" fontId="0" fillId="34" borderId="10" xfId="62" applyFont="1" applyFill="1" applyBorder="1" applyAlignment="1">
      <alignment/>
    </xf>
    <xf numFmtId="164" fontId="11" fillId="0" borderId="10" xfId="62" applyFont="1" applyBorder="1" applyAlignment="1">
      <alignment/>
    </xf>
    <xf numFmtId="164" fontId="36" fillId="34" borderId="10" xfId="62" applyFont="1" applyFill="1" applyBorder="1" applyAlignment="1">
      <alignment horizontal="right"/>
    </xf>
    <xf numFmtId="164" fontId="10" fillId="34" borderId="10" xfId="62" applyFont="1" applyFill="1" applyBorder="1" applyAlignment="1">
      <alignment horizontal="right"/>
    </xf>
    <xf numFmtId="164" fontId="39" fillId="35" borderId="10" xfId="62" applyFont="1" applyFill="1" applyBorder="1" applyAlignment="1">
      <alignment horizontal="right"/>
    </xf>
    <xf numFmtId="164" fontId="34" fillId="0" borderId="10" xfId="62" applyFont="1" applyBorder="1" applyAlignment="1">
      <alignment horizontal="right"/>
    </xf>
    <xf numFmtId="164" fontId="11" fillId="0" borderId="10" xfId="62" applyFont="1" applyBorder="1" applyAlignment="1">
      <alignment horizontal="right"/>
    </xf>
    <xf numFmtId="164" fontId="3" fillId="35" borderId="10" xfId="62" applyFont="1" applyFill="1" applyBorder="1" applyAlignment="1">
      <alignment horizontal="right"/>
    </xf>
    <xf numFmtId="164" fontId="0" fillId="36" borderId="10" xfId="62" applyFont="1" applyFill="1" applyBorder="1" applyAlignment="1">
      <alignment horizontal="right"/>
    </xf>
    <xf numFmtId="164" fontId="3" fillId="0" borderId="10" xfId="62" applyFont="1" applyFill="1" applyBorder="1" applyAlignment="1">
      <alignment horizontal="right"/>
    </xf>
    <xf numFmtId="164" fontId="9" fillId="0" borderId="10" xfId="62" applyFont="1" applyBorder="1" applyAlignment="1">
      <alignment horizontal="right"/>
    </xf>
    <xf numFmtId="164" fontId="0" fillId="35" borderId="10" xfId="62" applyFont="1" applyFill="1" applyBorder="1" applyAlignment="1">
      <alignment/>
    </xf>
    <xf numFmtId="164" fontId="11" fillId="35" borderId="10" xfId="62" applyFont="1" applyFill="1" applyBorder="1" applyAlignment="1">
      <alignment horizontal="right"/>
    </xf>
    <xf numFmtId="164" fontId="3" fillId="0" borderId="10" xfId="62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164" fontId="11" fillId="0" borderId="10" xfId="62" applyFont="1" applyFill="1" applyBorder="1" applyAlignment="1">
      <alignment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2" fontId="17" fillId="0" borderId="0" xfId="0" applyNumberFormat="1" applyFont="1" applyAlignment="1">
      <alignment/>
    </xf>
    <xf numFmtId="164" fontId="18" fillId="0" borderId="0" xfId="62" applyFont="1" applyAlignment="1">
      <alignment/>
    </xf>
    <xf numFmtId="164" fontId="18" fillId="0" borderId="0" xfId="0" applyNumberFormat="1" applyFont="1" applyAlignment="1">
      <alignment/>
    </xf>
    <xf numFmtId="4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20" fillId="0" borderId="10" xfId="0" applyNumberFormat="1" applyFont="1" applyBorder="1" applyAlignment="1">
      <alignment/>
    </xf>
    <xf numFmtId="10" fontId="18" fillId="0" borderId="0" xfId="59" applyNumberFormat="1" applyFont="1" applyAlignment="1">
      <alignment/>
    </xf>
    <xf numFmtId="167" fontId="0" fillId="0" borderId="10" xfId="62" applyNumberFormat="1" applyFont="1" applyFill="1" applyBorder="1" applyAlignment="1">
      <alignment wrapText="1"/>
    </xf>
    <xf numFmtId="9" fontId="0" fillId="0" borderId="10" xfId="59" applyFont="1" applyFill="1" applyBorder="1" applyAlignment="1">
      <alignment wrapText="1"/>
    </xf>
    <xf numFmtId="0" fontId="23" fillId="0" borderId="10" xfId="0" applyFont="1" applyBorder="1" applyAlignment="1">
      <alignment horizontal="justify" vertical="top" wrapText="1"/>
    </xf>
    <xf numFmtId="2" fontId="23" fillId="0" borderId="10" xfId="0" applyNumberFormat="1" applyFont="1" applyBorder="1" applyAlignment="1">
      <alignment horizontal="right" vertical="top" wrapText="1"/>
    </xf>
    <xf numFmtId="2" fontId="19" fillId="0" borderId="10" xfId="0" applyNumberFormat="1" applyFont="1" applyBorder="1" applyAlignment="1">
      <alignment vertical="top"/>
    </xf>
    <xf numFmtId="2" fontId="23" fillId="0" borderId="10" xfId="0" applyNumberFormat="1" applyFont="1" applyBorder="1" applyAlignment="1">
      <alignment vertical="top"/>
    </xf>
    <xf numFmtId="2" fontId="19" fillId="0" borderId="10" xfId="0" applyNumberFormat="1" applyFont="1" applyBorder="1" applyAlignment="1">
      <alignment horizontal="right" vertical="top"/>
    </xf>
    <xf numFmtId="2" fontId="0" fillId="0" borderId="10" xfId="62" applyNumberFormat="1" applyFont="1" applyBorder="1" applyAlignment="1">
      <alignment horizontal="center"/>
    </xf>
    <xf numFmtId="2" fontId="0" fillId="42" borderId="10" xfId="0" applyNumberFormat="1" applyFill="1" applyBorder="1" applyAlignment="1">
      <alignment horizontal="center"/>
    </xf>
    <xf numFmtId="164" fontId="30" fillId="0" borderId="10" xfId="62" applyFont="1" applyFill="1" applyBorder="1" applyAlignment="1">
      <alignment horizontal="center" vertical="center" wrapText="1"/>
    </xf>
    <xf numFmtId="164" fontId="30" fillId="0" borderId="10" xfId="62" applyFont="1" applyFill="1" applyBorder="1" applyAlignment="1">
      <alignment vertical="center"/>
    </xf>
    <xf numFmtId="2" fontId="23" fillId="0" borderId="10" xfId="0" applyNumberFormat="1" applyFont="1" applyBorder="1" applyAlignment="1">
      <alignment horizontal="right" vertical="top"/>
    </xf>
    <xf numFmtId="2" fontId="18" fillId="0" borderId="10" xfId="0" applyNumberFormat="1" applyFont="1" applyBorder="1" applyAlignment="1">
      <alignment/>
    </xf>
    <xf numFmtId="0" fontId="0" fillId="43" borderId="10" xfId="0" applyFont="1" applyFill="1" applyBorder="1" applyAlignment="1">
      <alignment horizontal="right"/>
    </xf>
    <xf numFmtId="0" fontId="0" fillId="43" borderId="10" xfId="0" applyFont="1" applyFill="1" applyBorder="1" applyAlignment="1">
      <alignment/>
    </xf>
    <xf numFmtId="9" fontId="3" fillId="43" borderId="10" xfId="0" applyNumberFormat="1" applyFont="1" applyFill="1" applyBorder="1" applyAlignment="1">
      <alignment horizontal="right"/>
    </xf>
    <xf numFmtId="1" fontId="3" fillId="43" borderId="10" xfId="0" applyNumberFormat="1" applyFont="1" applyFill="1" applyBorder="1" applyAlignment="1">
      <alignment horizontal="right"/>
    </xf>
    <xf numFmtId="0" fontId="7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6" borderId="1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9" fontId="10" fillId="34" borderId="10" xfId="59" applyFont="1" applyFill="1" applyBorder="1" applyAlignment="1">
      <alignment horizontal="right"/>
    </xf>
    <xf numFmtId="0" fontId="3" fillId="36" borderId="13" xfId="0" applyFont="1" applyFill="1" applyBorder="1" applyAlignment="1">
      <alignment wrapText="1"/>
    </xf>
    <xf numFmtId="0" fontId="3" fillId="36" borderId="14" xfId="0" applyFont="1" applyFill="1" applyBorder="1" applyAlignment="1">
      <alignment wrapText="1"/>
    </xf>
    <xf numFmtId="43" fontId="11" fillId="0" borderId="0" xfId="0" applyNumberFormat="1" applyFont="1" applyAlignment="1">
      <alignment/>
    </xf>
    <xf numFmtId="9" fontId="0" fillId="35" borderId="10" xfId="0" applyNumberFormat="1" applyFont="1" applyFill="1" applyBorder="1" applyAlignment="1">
      <alignment horizontal="right"/>
    </xf>
    <xf numFmtId="1" fontId="0" fillId="36" borderId="10" xfId="0" applyNumberFormat="1" applyFont="1" applyFill="1" applyBorder="1" applyAlignment="1">
      <alignment horizontal="right"/>
    </xf>
    <xf numFmtId="164" fontId="10" fillId="34" borderId="10" xfId="62" applyNumberFormat="1" applyFont="1" applyFill="1" applyBorder="1" applyAlignment="1">
      <alignment horizontal="right"/>
    </xf>
    <xf numFmtId="9" fontId="18" fillId="0" borderId="10" xfId="59" applyFont="1" applyBorder="1" applyAlignment="1">
      <alignment horizontal="right"/>
    </xf>
    <xf numFmtId="9" fontId="22" fillId="39" borderId="10" xfId="59" applyFont="1" applyFill="1" applyBorder="1" applyAlignment="1">
      <alignment horizontal="center" vertical="center" wrapText="1"/>
    </xf>
    <xf numFmtId="9" fontId="21" fillId="44" borderId="10" xfId="59" applyFont="1" applyFill="1" applyBorder="1" applyAlignment="1">
      <alignment horizontal="center" vertical="center" wrapText="1"/>
    </xf>
    <xf numFmtId="9" fontId="0" fillId="0" borderId="10" xfId="59" applyFont="1" applyFill="1" applyBorder="1" applyAlignment="1">
      <alignment wrapText="1"/>
    </xf>
    <xf numFmtId="9" fontId="3" fillId="44" borderId="10" xfId="59" applyFont="1" applyFill="1" applyBorder="1" applyAlignment="1">
      <alignment wrapText="1"/>
    </xf>
    <xf numFmtId="9" fontId="0" fillId="0" borderId="10" xfId="59" applyFont="1" applyBorder="1" applyAlignment="1">
      <alignment horizontal="center"/>
    </xf>
    <xf numFmtId="9" fontId="13" fillId="34" borderId="10" xfId="59" applyFont="1" applyFill="1" applyBorder="1" applyAlignment="1">
      <alignment wrapText="1"/>
    </xf>
    <xf numFmtId="9" fontId="0" fillId="0" borderId="10" xfId="59" applyFont="1" applyBorder="1" applyAlignment="1">
      <alignment/>
    </xf>
    <xf numFmtId="9" fontId="3" fillId="41" borderId="10" xfId="59" applyFont="1" applyFill="1" applyBorder="1" applyAlignment="1">
      <alignment/>
    </xf>
    <xf numFmtId="9" fontId="0" fillId="0" borderId="10" xfId="59" applyFont="1" applyFill="1" applyBorder="1" applyAlignment="1">
      <alignment horizontal="center"/>
    </xf>
    <xf numFmtId="9" fontId="19" fillId="0" borderId="10" xfId="59" applyFont="1" applyBorder="1" applyAlignment="1">
      <alignment horizontal="right" vertical="top" wrapText="1"/>
    </xf>
    <xf numFmtId="9" fontId="18" fillId="0" borderId="10" xfId="59" applyFont="1" applyBorder="1" applyAlignment="1">
      <alignment horizontal="center" vertical="center" wrapText="1"/>
    </xf>
    <xf numFmtId="9" fontId="16" fillId="0" borderId="10" xfId="59" applyFont="1" applyBorder="1" applyAlignment="1">
      <alignment/>
    </xf>
    <xf numFmtId="0" fontId="31" fillId="0" borderId="12" xfId="0" applyFont="1" applyBorder="1" applyAlignment="1">
      <alignment horizontal="center" vertical="center" wrapText="1"/>
    </xf>
    <xf numFmtId="9" fontId="30" fillId="0" borderId="10" xfId="59" applyFont="1" applyBorder="1" applyAlignment="1">
      <alignment/>
    </xf>
    <xf numFmtId="9" fontId="30" fillId="44" borderId="10" xfId="59" applyFont="1" applyFill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1" fontId="11" fillId="0" borderId="13" xfId="0" applyNumberFormat="1" applyFont="1" applyFill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35" borderId="13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" fontId="0" fillId="35" borderId="13" xfId="0" applyNumberFormat="1" applyFont="1" applyFill="1" applyBorder="1" applyAlignment="1">
      <alignment horizontal="center" wrapText="1"/>
    </xf>
    <xf numFmtId="1" fontId="0" fillId="35" borderId="14" xfId="0" applyNumberFormat="1" applyFont="1" applyFill="1" applyBorder="1" applyAlignment="1">
      <alignment horizontal="center" wrapText="1"/>
    </xf>
    <xf numFmtId="1" fontId="0" fillId="35" borderId="15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" fontId="11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Font="1" applyBorder="1" applyAlignment="1">
      <alignment horizontal="center"/>
    </xf>
    <xf numFmtId="49" fontId="2" fillId="30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164" fontId="2" fillId="30" borderId="13" xfId="62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2" fillId="30" borderId="13" xfId="0" applyNumberFormat="1" applyFont="1" applyFill="1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1" fontId="0" fillId="43" borderId="13" xfId="0" applyNumberFormat="1" applyFont="1" applyFill="1" applyBorder="1" applyAlignment="1">
      <alignment horizontal="center" wrapText="1"/>
    </xf>
    <xf numFmtId="1" fontId="0" fillId="43" borderId="14" xfId="0" applyNumberFormat="1" applyFont="1" applyFill="1" applyBorder="1" applyAlignment="1">
      <alignment horizontal="center" wrapText="1"/>
    </xf>
    <xf numFmtId="1" fontId="0" fillId="43" borderId="15" xfId="0" applyNumberFormat="1" applyFont="1" applyFill="1" applyBorder="1" applyAlignment="1">
      <alignment horizontal="center" wrapText="1"/>
    </xf>
    <xf numFmtId="0" fontId="0" fillId="43" borderId="13" xfId="0" applyFont="1" applyFill="1" applyBorder="1" applyAlignment="1">
      <alignment horizontal="center" wrapText="1"/>
    </xf>
    <xf numFmtId="0" fontId="0" fillId="43" borderId="15" xfId="0" applyFont="1" applyFill="1" applyBorder="1" applyAlignment="1">
      <alignment horizontal="center" wrapText="1"/>
    </xf>
    <xf numFmtId="0" fontId="0" fillId="43" borderId="13" xfId="0" applyFont="1" applyFill="1" applyBorder="1" applyAlignment="1">
      <alignment horizontal="justify" vertical="distributed" wrapText="1"/>
    </xf>
    <xf numFmtId="0" fontId="0" fillId="43" borderId="14" xfId="0" applyFont="1" applyFill="1" applyBorder="1" applyAlignment="1">
      <alignment horizontal="justify" vertical="distributed" wrapText="1"/>
    </xf>
    <xf numFmtId="0" fontId="9" fillId="0" borderId="10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2" fillId="30" borderId="13" xfId="0" applyNumberFormat="1" applyFont="1" applyFill="1" applyBorder="1" applyAlignment="1">
      <alignment horizontal="center" vertical="top" shrinkToFit="1"/>
    </xf>
    <xf numFmtId="49" fontId="2" fillId="30" borderId="14" xfId="0" applyNumberFormat="1" applyFont="1" applyFill="1" applyBorder="1" applyAlignment="1">
      <alignment horizontal="center" vertical="top" shrinkToFit="1"/>
    </xf>
    <xf numFmtId="49" fontId="2" fillId="30" borderId="15" xfId="0" applyNumberFormat="1" applyFont="1" applyFill="1" applyBorder="1" applyAlignment="1">
      <alignment horizontal="center" vertical="top" shrinkToFit="1"/>
    </xf>
    <xf numFmtId="0" fontId="3" fillId="0" borderId="10" xfId="0" applyFont="1" applyBorder="1" applyAlignment="1">
      <alignment horizontal="center" wrapText="1"/>
    </xf>
    <xf numFmtId="1" fontId="11" fillId="0" borderId="14" xfId="0" applyNumberFormat="1" applyFont="1" applyBorder="1" applyAlignment="1">
      <alignment horizontal="center" wrapText="1"/>
    </xf>
    <xf numFmtId="1" fontId="11" fillId="0" borderId="15" xfId="0" applyNumberFormat="1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9" fontId="2" fillId="30" borderId="15" xfId="0" applyNumberFormat="1" applyFont="1" applyFill="1" applyBorder="1" applyAlignment="1">
      <alignment horizontal="center" vertical="top" wrapText="1"/>
    </xf>
    <xf numFmtId="164" fontId="2" fillId="30" borderId="13" xfId="62" applyFont="1" applyFill="1" applyBorder="1" applyAlignment="1">
      <alignment horizontal="center" vertical="top" shrinkToFit="1"/>
    </xf>
    <xf numFmtId="164" fontId="2" fillId="30" borderId="14" xfId="62" applyFont="1" applyFill="1" applyBorder="1" applyAlignment="1">
      <alignment horizontal="center" vertical="top" shrinkToFit="1"/>
    </xf>
    <xf numFmtId="164" fontId="2" fillId="30" borderId="15" xfId="62" applyFont="1" applyFill="1" applyBorder="1" applyAlignment="1">
      <alignment horizontal="center" vertical="top" shrinkToFit="1"/>
    </xf>
    <xf numFmtId="1" fontId="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right" wrapText="1"/>
    </xf>
    <xf numFmtId="0" fontId="11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9" fillId="0" borderId="13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49" fontId="9" fillId="0" borderId="10" xfId="0" applyNumberFormat="1" applyFont="1" applyBorder="1" applyAlignment="1">
      <alignment horizontal="center" wrapText="1"/>
    </xf>
    <xf numFmtId="0" fontId="0" fillId="35" borderId="10" xfId="0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wrapText="1"/>
    </xf>
    <xf numFmtId="0" fontId="0" fillId="4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36" fillId="34" borderId="13" xfId="0" applyFont="1" applyFill="1" applyBorder="1" applyAlignment="1">
      <alignment horizontal="center" wrapText="1"/>
    </xf>
    <xf numFmtId="0" fontId="36" fillId="34" borderId="15" xfId="0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left" wrapText="1"/>
    </xf>
    <xf numFmtId="1" fontId="9" fillId="0" borderId="10" xfId="0" applyNumberFormat="1" applyFont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1" fontId="3" fillId="35" borderId="13" xfId="0" applyNumberFormat="1" applyFont="1" applyFill="1" applyBorder="1" applyAlignment="1">
      <alignment horizontal="center" wrapText="1"/>
    </xf>
    <xf numFmtId="1" fontId="3" fillId="35" borderId="14" xfId="0" applyNumberFormat="1" applyFont="1" applyFill="1" applyBorder="1" applyAlignment="1">
      <alignment horizontal="center" wrapText="1"/>
    </xf>
    <xf numFmtId="1" fontId="3" fillId="35" borderId="15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 horizontal="left" wrapText="1"/>
    </xf>
    <xf numFmtId="0" fontId="3" fillId="35" borderId="15" xfId="0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3" fillId="41" borderId="13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1" fontId="3" fillId="36" borderId="10" xfId="0" applyNumberFormat="1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wrapText="1"/>
    </xf>
    <xf numFmtId="0" fontId="0" fillId="36" borderId="15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0" fillId="0" borderId="10" xfId="62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49" fontId="26" fillId="0" borderId="0" xfId="0" applyNumberFormat="1" applyFont="1" applyFill="1" applyBorder="1" applyAlignment="1">
      <alignment horizontal="center" vertical="center" wrapText="1"/>
    </xf>
    <xf numFmtId="0" fontId="20" fillId="30" borderId="11" xfId="0" applyFont="1" applyFill="1" applyBorder="1" applyAlignment="1">
      <alignment horizontal="center" vertical="center" wrapText="1"/>
    </xf>
    <xf numFmtId="0" fontId="20" fillId="30" borderId="12" xfId="0" applyFont="1" applyFill="1" applyBorder="1" applyAlignment="1">
      <alignment horizontal="center" vertical="center" wrapText="1"/>
    </xf>
    <xf numFmtId="49" fontId="20" fillId="30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AC190"/>
  <sheetViews>
    <sheetView view="pageBreakPreview" zoomScale="75" zoomScaleNormal="75" zoomScaleSheetLayoutView="75" zoomScalePageLayoutView="0" workbookViewId="0" topLeftCell="E1">
      <pane xSplit="6" ySplit="12" topLeftCell="K80" activePane="bottomRight" state="frozen"/>
      <selection pane="topLeft" activeCell="E1" sqref="E1"/>
      <selection pane="topRight" activeCell="K1" sqref="K1"/>
      <selection pane="bottomLeft" activeCell="E11" sqref="E11"/>
      <selection pane="bottomRight" activeCell="Z87" sqref="Z87"/>
    </sheetView>
  </sheetViews>
  <sheetFormatPr defaultColWidth="9.140625" defaultRowHeight="12.75"/>
  <cols>
    <col min="1" max="1" width="2.140625" style="40" hidden="1" customWidth="1"/>
    <col min="2" max="2" width="3.00390625" style="41" hidden="1" customWidth="1"/>
    <col min="3" max="3" width="0.42578125" style="42" hidden="1" customWidth="1"/>
    <col min="4" max="4" width="1.1484375" style="43" hidden="1" customWidth="1"/>
    <col min="5" max="5" width="25.00390625" style="42" customWidth="1"/>
    <col min="6" max="6" width="30.8515625" style="40" customWidth="1"/>
    <col min="7" max="7" width="7.57421875" style="40" customWidth="1"/>
    <col min="8" max="10" width="9.140625" style="5" customWidth="1"/>
    <col min="11" max="11" width="5.8515625" style="5" customWidth="1"/>
    <col min="12" max="12" width="4.421875" style="5" customWidth="1"/>
    <col min="13" max="13" width="13.421875" style="5" hidden="1" customWidth="1"/>
    <col min="14" max="14" width="18.28125" style="5" hidden="1" customWidth="1"/>
    <col min="15" max="16" width="17.00390625" style="5" hidden="1" customWidth="1"/>
    <col min="17" max="17" width="11.421875" style="5" hidden="1" customWidth="1"/>
    <col min="18" max="19" width="15.57421875" style="5" hidden="1" customWidth="1"/>
    <col min="20" max="20" width="26.00390625" style="5" hidden="1" customWidth="1"/>
    <col min="21" max="22" width="15.57421875" style="5" hidden="1" customWidth="1"/>
    <col min="23" max="23" width="14.140625" style="5" hidden="1" customWidth="1"/>
    <col min="24" max="24" width="14.28125" style="5" hidden="1" customWidth="1"/>
    <col min="25" max="25" width="21.421875" style="376" hidden="1" customWidth="1"/>
    <col min="26" max="28" width="21.421875" style="376" customWidth="1"/>
    <col min="29" max="29" width="20.00390625" style="5" customWidth="1"/>
    <col min="30" max="16384" width="9.140625" style="5" customWidth="1"/>
  </cols>
  <sheetData>
    <row r="1" spans="25:28" ht="12.75">
      <c r="Y1" s="5" t="s">
        <v>415</v>
      </c>
      <c r="Z1" s="411" t="s">
        <v>656</v>
      </c>
      <c r="AA1" s="411"/>
      <c r="AB1" s="5"/>
    </row>
    <row r="2" spans="25:28" ht="12.75">
      <c r="Y2" s="5" t="s">
        <v>213</v>
      </c>
      <c r="Z2" s="411" t="s">
        <v>213</v>
      </c>
      <c r="AA2" s="411"/>
      <c r="AB2" s="5"/>
    </row>
    <row r="3" spans="3:28" ht="12.75">
      <c r="C3" s="278"/>
      <c r="D3" s="278"/>
      <c r="E3" s="278"/>
      <c r="M3" s="5" t="s">
        <v>415</v>
      </c>
      <c r="Y3" s="5" t="s">
        <v>138</v>
      </c>
      <c r="Z3" s="411" t="s">
        <v>138</v>
      </c>
      <c r="AA3" s="411"/>
      <c r="AB3" s="5"/>
    </row>
    <row r="4" spans="3:28" ht="12.75">
      <c r="C4" s="278"/>
      <c r="D4" s="278"/>
      <c r="E4" s="278"/>
      <c r="M4" s="5" t="s">
        <v>137</v>
      </c>
      <c r="Y4" s="5" t="s">
        <v>139</v>
      </c>
      <c r="Z4" s="411" t="s">
        <v>139</v>
      </c>
      <c r="AA4" s="411"/>
      <c r="AB4" s="5"/>
    </row>
    <row r="5" spans="3:27" ht="12.75">
      <c r="C5" s="278"/>
      <c r="D5" s="278"/>
      <c r="E5" s="278"/>
      <c r="M5" s="5" t="s">
        <v>138</v>
      </c>
      <c r="Z5" s="412" t="s">
        <v>641</v>
      </c>
      <c r="AA5" s="412"/>
    </row>
    <row r="6" spans="3:13" ht="12.75">
      <c r="C6" s="278"/>
      <c r="D6" s="278"/>
      <c r="E6" s="278"/>
      <c r="M6" s="5" t="s">
        <v>139</v>
      </c>
    </row>
    <row r="7" spans="3:13" ht="12.75">
      <c r="C7" s="278"/>
      <c r="D7" s="278"/>
      <c r="E7" s="278"/>
      <c r="M7" s="5" t="s">
        <v>341</v>
      </c>
    </row>
    <row r="8" spans="3:5" ht="12.75">
      <c r="C8" s="278"/>
      <c r="D8" s="278"/>
      <c r="E8" s="278"/>
    </row>
    <row r="9" spans="3:5" ht="15.75">
      <c r="C9" s="278"/>
      <c r="D9" s="278"/>
      <c r="E9" s="259" t="s">
        <v>541</v>
      </c>
    </row>
    <row r="10" spans="3:14" ht="12.75">
      <c r="C10" s="278"/>
      <c r="D10" s="278"/>
      <c r="E10" s="278"/>
      <c r="N10" s="5">
        <v>80.2</v>
      </c>
    </row>
    <row r="11" spans="1:28" ht="13.5" customHeight="1">
      <c r="A11" s="522" t="s">
        <v>71</v>
      </c>
      <c r="B11" s="522"/>
      <c r="C11" s="522"/>
      <c r="D11" s="522"/>
      <c r="E11" s="522"/>
      <c r="F11" s="522"/>
      <c r="G11" s="522" t="s">
        <v>439</v>
      </c>
      <c r="H11" s="522" t="s">
        <v>107</v>
      </c>
      <c r="I11" s="522"/>
      <c r="J11" s="522"/>
      <c r="K11" s="522"/>
      <c r="L11" s="522"/>
      <c r="M11" s="522" t="s">
        <v>103</v>
      </c>
      <c r="N11" s="522" t="s">
        <v>130</v>
      </c>
      <c r="O11" s="522" t="s">
        <v>23</v>
      </c>
      <c r="P11" s="522" t="s">
        <v>29</v>
      </c>
      <c r="Q11" s="522" t="s">
        <v>94</v>
      </c>
      <c r="R11" s="522" t="s">
        <v>95</v>
      </c>
      <c r="S11" s="525" t="s">
        <v>157</v>
      </c>
      <c r="T11" s="525" t="s">
        <v>512</v>
      </c>
      <c r="U11" s="520" t="s">
        <v>159</v>
      </c>
      <c r="V11" s="318" t="s">
        <v>160</v>
      </c>
      <c r="W11" s="522" t="s">
        <v>157</v>
      </c>
      <c r="X11" s="522" t="s">
        <v>158</v>
      </c>
      <c r="Y11" s="525" t="s">
        <v>539</v>
      </c>
      <c r="Z11" s="525" t="s">
        <v>609</v>
      </c>
      <c r="AA11" s="525" t="s">
        <v>610</v>
      </c>
      <c r="AB11" s="525" t="s">
        <v>611</v>
      </c>
    </row>
    <row r="12" spans="1:28" s="196" customFormat="1" ht="29.25" customHeight="1">
      <c r="A12" s="522"/>
      <c r="B12" s="522"/>
      <c r="C12" s="522"/>
      <c r="D12" s="522"/>
      <c r="E12" s="522"/>
      <c r="F12" s="522"/>
      <c r="G12" s="522"/>
      <c r="H12" s="522" t="s">
        <v>440</v>
      </c>
      <c r="I12" s="522"/>
      <c r="J12" s="522"/>
      <c r="K12" s="522" t="s">
        <v>441</v>
      </c>
      <c r="L12" s="522"/>
      <c r="M12" s="522"/>
      <c r="N12" s="522"/>
      <c r="O12" s="522"/>
      <c r="P12" s="522"/>
      <c r="Q12" s="522"/>
      <c r="R12" s="522"/>
      <c r="S12" s="525"/>
      <c r="T12" s="525"/>
      <c r="U12" s="521"/>
      <c r="V12" s="319"/>
      <c r="W12" s="522"/>
      <c r="X12" s="522"/>
      <c r="Y12" s="525"/>
      <c r="Z12" s="525"/>
      <c r="AA12" s="525"/>
      <c r="AB12" s="525"/>
    </row>
    <row r="13" spans="1:28" s="2" customFormat="1" ht="36.75" customHeight="1">
      <c r="A13" s="491" t="s">
        <v>442</v>
      </c>
      <c r="B13" s="491"/>
      <c r="C13" s="491"/>
      <c r="D13" s="491"/>
      <c r="E13" s="491"/>
      <c r="F13" s="491"/>
      <c r="G13" s="491"/>
      <c r="H13" s="492" t="s">
        <v>443</v>
      </c>
      <c r="I13" s="492"/>
      <c r="J13" s="492"/>
      <c r="K13" s="492"/>
      <c r="L13" s="492"/>
      <c r="M13" s="252" t="e">
        <f>M14</f>
        <v>#REF!</v>
      </c>
      <c r="N13" s="252">
        <f>N14</f>
        <v>0</v>
      </c>
      <c r="O13" s="252" t="e">
        <f>O14</f>
        <v>#REF!</v>
      </c>
      <c r="P13" s="252" t="e">
        <f aca="true" t="shared" si="0" ref="P13:P80">N13-M13</f>
        <v>#REF!</v>
      </c>
      <c r="Q13" s="252" t="e">
        <f>Q14</f>
        <v>#REF!</v>
      </c>
      <c r="R13" s="252" t="e">
        <f>R14</f>
        <v>#REF!</v>
      </c>
      <c r="S13" s="252">
        <f>S14</f>
        <v>140429</v>
      </c>
      <c r="T13" s="331">
        <f>T14</f>
        <v>140985</v>
      </c>
      <c r="U13" s="197" t="e">
        <f aca="true" t="shared" si="1" ref="U13:U28">S13/N13</f>
        <v>#DIV/0!</v>
      </c>
      <c r="V13" s="198">
        <f aca="true" t="shared" si="2" ref="V13:V100">S13-N13</f>
        <v>140429</v>
      </c>
      <c r="W13" s="47" t="e">
        <f>W14</f>
        <v>#REF!</v>
      </c>
      <c r="X13" s="47" t="e">
        <f>X14</f>
        <v>#REF!</v>
      </c>
      <c r="Y13" s="331">
        <f>Y14</f>
        <v>140985</v>
      </c>
      <c r="Z13" s="331">
        <f>Z14</f>
        <v>129884.37</v>
      </c>
      <c r="AA13" s="331">
        <f>AA14</f>
        <v>128335.45</v>
      </c>
      <c r="AB13" s="383">
        <f>AA13/Z13</f>
        <v>0.9880746236055963</v>
      </c>
    </row>
    <row r="14" spans="1:28" s="10" customFormat="1" ht="31.5" customHeight="1">
      <c r="A14" s="316"/>
      <c r="B14" s="523" t="s">
        <v>418</v>
      </c>
      <c r="C14" s="523"/>
      <c r="D14" s="523"/>
      <c r="E14" s="523"/>
      <c r="F14" s="523"/>
      <c r="G14" s="523"/>
      <c r="H14" s="526" t="s">
        <v>444</v>
      </c>
      <c r="I14" s="526"/>
      <c r="J14" s="526"/>
      <c r="K14" s="526"/>
      <c r="L14" s="526"/>
      <c r="M14" s="199" t="e">
        <f>M15+M16+M17+#REF!</f>
        <v>#REF!</v>
      </c>
      <c r="N14" s="199"/>
      <c r="O14" s="199" t="e">
        <f>O15+O16+O17+#REF!</f>
        <v>#REF!</v>
      </c>
      <c r="P14" s="199" t="e">
        <f>P15+P16+P17+#REF!</f>
        <v>#REF!</v>
      </c>
      <c r="Q14" s="199" t="e">
        <f>Q15+Q16+Q17+#REF!</f>
        <v>#REF!</v>
      </c>
      <c r="R14" s="200" t="e">
        <f>Q14/P14</f>
        <v>#REF!</v>
      </c>
      <c r="S14" s="201">
        <f>S15+S16+S17</f>
        <v>140429</v>
      </c>
      <c r="T14" s="332">
        <f>T15+T16+T17+T18</f>
        <v>140985</v>
      </c>
      <c r="U14" s="202" t="e">
        <f t="shared" si="1"/>
        <v>#DIV/0!</v>
      </c>
      <c r="V14" s="198">
        <f t="shared" si="2"/>
        <v>140429</v>
      </c>
      <c r="W14" s="38" t="e">
        <f>W15</f>
        <v>#REF!</v>
      </c>
      <c r="X14" s="203" t="e">
        <f>W14*1.2</f>
        <v>#REF!</v>
      </c>
      <c r="Y14" s="332">
        <f>Y15+Y16+Y17+Y18</f>
        <v>140985</v>
      </c>
      <c r="Z14" s="332">
        <f>Z15+Z16+Z17+Z18</f>
        <v>129884.37</v>
      </c>
      <c r="AA14" s="332">
        <f>AA15+AA16+AA17+AA18</f>
        <v>128335.45</v>
      </c>
      <c r="AB14" s="383">
        <f aca="true" t="shared" si="3" ref="AB14:AB79">AA14/Z14</f>
        <v>0.9880746236055963</v>
      </c>
    </row>
    <row r="15" spans="1:28" s="6" customFormat="1" ht="71.25" customHeight="1">
      <c r="A15" s="283"/>
      <c r="B15" s="283"/>
      <c r="C15" s="204" t="s">
        <v>161</v>
      </c>
      <c r="D15" s="205"/>
      <c r="E15" s="495" t="s">
        <v>161</v>
      </c>
      <c r="F15" s="496"/>
      <c r="G15" s="283"/>
      <c r="H15" s="527">
        <v>10102010010000</v>
      </c>
      <c r="I15" s="527"/>
      <c r="J15" s="527"/>
      <c r="K15" s="528">
        <v>110</v>
      </c>
      <c r="L15" s="528"/>
      <c r="M15" s="206">
        <v>75357</v>
      </c>
      <c r="N15" s="206"/>
      <c r="O15" s="206">
        <v>83221</v>
      </c>
      <c r="P15" s="206">
        <v>126801</v>
      </c>
      <c r="Q15" s="206">
        <v>137829</v>
      </c>
      <c r="R15" s="200">
        <f>Q15/P15</f>
        <v>1.0869709229422482</v>
      </c>
      <c r="S15" s="207">
        <v>137829</v>
      </c>
      <c r="T15" s="333">
        <v>139536</v>
      </c>
      <c r="U15" s="202" t="e">
        <f t="shared" si="1"/>
        <v>#DIV/0!</v>
      </c>
      <c r="V15" s="208">
        <f t="shared" si="2"/>
        <v>137829</v>
      </c>
      <c r="W15" s="39" t="e">
        <f>W16+W17+#REF!+#REF!+#REF!</f>
        <v>#REF!</v>
      </c>
      <c r="X15" s="203" t="e">
        <f>W15*1.2</f>
        <v>#REF!</v>
      </c>
      <c r="Y15" s="333">
        <v>139536</v>
      </c>
      <c r="Z15" s="333">
        <v>127800</v>
      </c>
      <c r="AA15" s="333">
        <v>126251.08</v>
      </c>
      <c r="AB15" s="383">
        <f t="shared" si="3"/>
        <v>0.9878801251956182</v>
      </c>
    </row>
    <row r="16" spans="1:28" ht="112.5" customHeight="1">
      <c r="A16" s="281"/>
      <c r="B16" s="281"/>
      <c r="C16" s="281"/>
      <c r="D16" s="281"/>
      <c r="E16" s="428" t="s">
        <v>162</v>
      </c>
      <c r="F16" s="429"/>
      <c r="G16" s="279" t="s">
        <v>445</v>
      </c>
      <c r="H16" s="527">
        <v>10102020010000</v>
      </c>
      <c r="I16" s="527"/>
      <c r="J16" s="527"/>
      <c r="K16" s="524" t="s">
        <v>446</v>
      </c>
      <c r="L16" s="524"/>
      <c r="M16" s="209">
        <v>450</v>
      </c>
      <c r="N16" s="209"/>
      <c r="O16" s="209">
        <v>453</v>
      </c>
      <c r="P16" s="210">
        <v>1746</v>
      </c>
      <c r="Q16" s="211">
        <v>1900</v>
      </c>
      <c r="R16" s="200">
        <f>Q16/P16</f>
        <v>1.088201603665521</v>
      </c>
      <c r="S16" s="212">
        <v>1900</v>
      </c>
      <c r="T16" s="333">
        <v>629</v>
      </c>
      <c r="U16" s="202" t="e">
        <f t="shared" si="1"/>
        <v>#DIV/0!</v>
      </c>
      <c r="V16" s="208">
        <f t="shared" si="2"/>
        <v>1900</v>
      </c>
      <c r="W16" s="289">
        <v>114802</v>
      </c>
      <c r="X16" s="203">
        <f>W16*1.2</f>
        <v>137762.4</v>
      </c>
      <c r="Y16" s="333">
        <v>629</v>
      </c>
      <c r="Z16" s="333">
        <v>835.3</v>
      </c>
      <c r="AA16" s="333">
        <v>835.3</v>
      </c>
      <c r="AB16" s="383">
        <f t="shared" si="3"/>
        <v>1</v>
      </c>
    </row>
    <row r="17" spans="1:28" ht="48.75" customHeight="1">
      <c r="A17" s="281"/>
      <c r="B17" s="281"/>
      <c r="C17" s="281"/>
      <c r="D17" s="281"/>
      <c r="E17" s="428" t="s">
        <v>163</v>
      </c>
      <c r="F17" s="429"/>
      <c r="G17" s="279" t="s">
        <v>445</v>
      </c>
      <c r="H17" s="527">
        <v>10102030010000</v>
      </c>
      <c r="I17" s="527"/>
      <c r="J17" s="527"/>
      <c r="K17" s="524" t="s">
        <v>446</v>
      </c>
      <c r="L17" s="524"/>
      <c r="M17" s="209">
        <v>514</v>
      </c>
      <c r="N17" s="209"/>
      <c r="O17" s="209">
        <v>373</v>
      </c>
      <c r="P17" s="211">
        <v>626</v>
      </c>
      <c r="Q17" s="211">
        <v>700</v>
      </c>
      <c r="R17" s="200">
        <f>Q17/P17</f>
        <v>1.1182108626198084</v>
      </c>
      <c r="S17" s="212">
        <v>700</v>
      </c>
      <c r="T17" s="333">
        <v>610</v>
      </c>
      <c r="U17" s="202" t="e">
        <f t="shared" si="1"/>
        <v>#DIV/0!</v>
      </c>
      <c r="V17" s="208">
        <f t="shared" si="2"/>
        <v>700</v>
      </c>
      <c r="W17" s="289">
        <v>350</v>
      </c>
      <c r="X17" s="203">
        <f>W17*1.2</f>
        <v>420</v>
      </c>
      <c r="Y17" s="333">
        <v>610</v>
      </c>
      <c r="Z17" s="333">
        <v>908.93</v>
      </c>
      <c r="AA17" s="333">
        <v>908.93</v>
      </c>
      <c r="AB17" s="383">
        <f t="shared" si="3"/>
        <v>1</v>
      </c>
    </row>
    <row r="18" spans="1:28" ht="47.25" customHeight="1">
      <c r="A18" s="281"/>
      <c r="B18" s="281"/>
      <c r="C18" s="281"/>
      <c r="D18" s="281"/>
      <c r="E18" s="428" t="s">
        <v>266</v>
      </c>
      <c r="F18" s="429"/>
      <c r="G18" s="279" t="s">
        <v>445</v>
      </c>
      <c r="H18" s="527">
        <v>10102040010000</v>
      </c>
      <c r="I18" s="527"/>
      <c r="J18" s="527"/>
      <c r="K18" s="524" t="s">
        <v>446</v>
      </c>
      <c r="L18" s="524"/>
      <c r="M18" s="209"/>
      <c r="N18" s="209"/>
      <c r="O18" s="209"/>
      <c r="P18" s="211"/>
      <c r="Q18" s="211"/>
      <c r="R18" s="200"/>
      <c r="S18" s="212"/>
      <c r="T18" s="333">
        <v>210</v>
      </c>
      <c r="U18" s="202"/>
      <c r="V18" s="208"/>
      <c r="W18" s="289"/>
      <c r="X18" s="203"/>
      <c r="Y18" s="333">
        <v>210</v>
      </c>
      <c r="Z18" s="333">
        <v>340.14</v>
      </c>
      <c r="AA18" s="333">
        <v>340.14</v>
      </c>
      <c r="AB18" s="383">
        <f t="shared" si="3"/>
        <v>1</v>
      </c>
    </row>
    <row r="19" spans="1:28" s="2" customFormat="1" ht="18.75" customHeight="1">
      <c r="A19" s="504" t="s">
        <v>447</v>
      </c>
      <c r="B19" s="504"/>
      <c r="C19" s="504"/>
      <c r="D19" s="504"/>
      <c r="E19" s="504"/>
      <c r="F19" s="504"/>
      <c r="G19" s="504"/>
      <c r="H19" s="505" t="s">
        <v>448</v>
      </c>
      <c r="I19" s="505"/>
      <c r="J19" s="505"/>
      <c r="K19" s="505"/>
      <c r="L19" s="505"/>
      <c r="M19" s="93">
        <f>M20+M24+M25</f>
        <v>16106</v>
      </c>
      <c r="N19" s="93">
        <f>N20+N24+N25</f>
        <v>15450</v>
      </c>
      <c r="O19" s="93">
        <f>O20+O24+O25</f>
        <v>6910</v>
      </c>
      <c r="P19" s="93">
        <f t="shared" si="0"/>
        <v>-656</v>
      </c>
      <c r="Q19" s="93">
        <f>Q20+Q24+Q25</f>
        <v>17614</v>
      </c>
      <c r="R19" s="93">
        <f>R20+R24+R25</f>
        <v>18868</v>
      </c>
      <c r="S19" s="93">
        <f>S20+S24+S25</f>
        <v>8200</v>
      </c>
      <c r="T19" s="331">
        <f>T20+T24+T25</f>
        <v>10973</v>
      </c>
      <c r="U19" s="197">
        <f t="shared" si="1"/>
        <v>0.5307443365695793</v>
      </c>
      <c r="V19" s="198">
        <f t="shared" si="2"/>
        <v>-7250</v>
      </c>
      <c r="W19" s="47">
        <f>W20+W24+W25</f>
        <v>8200</v>
      </c>
      <c r="X19" s="198">
        <f>X20+X24+X25</f>
        <v>8640</v>
      </c>
      <c r="Y19" s="331">
        <f>Y20+Y24+Y25</f>
        <v>11623</v>
      </c>
      <c r="Z19" s="331">
        <f>Z20+Z24+Z25</f>
        <v>10924.43</v>
      </c>
      <c r="AA19" s="331">
        <f>AA20+AA24+AA25</f>
        <v>10855.14</v>
      </c>
      <c r="AB19" s="383">
        <f t="shared" si="3"/>
        <v>0.993657334982237</v>
      </c>
    </row>
    <row r="20" spans="1:28" s="10" customFormat="1" ht="30.75" customHeight="1">
      <c r="A20" s="316"/>
      <c r="B20" s="476" t="s">
        <v>449</v>
      </c>
      <c r="C20" s="476"/>
      <c r="D20" s="476"/>
      <c r="E20" s="476"/>
      <c r="F20" s="476"/>
      <c r="G20" s="476"/>
      <c r="H20" s="478" t="s">
        <v>450</v>
      </c>
      <c r="I20" s="478"/>
      <c r="J20" s="478"/>
      <c r="K20" s="478"/>
      <c r="L20" s="478"/>
      <c r="M20" s="38">
        <v>9256</v>
      </c>
      <c r="N20" s="38">
        <f>N21+N22</f>
        <v>8600</v>
      </c>
      <c r="O20" s="38">
        <f>O21+O22</f>
        <v>3702</v>
      </c>
      <c r="P20" s="49">
        <f t="shared" si="0"/>
        <v>-656</v>
      </c>
      <c r="Q20" s="38">
        <f>Q21+Q22</f>
        <v>10069</v>
      </c>
      <c r="R20" s="38">
        <f>R21+R22</f>
        <v>10568</v>
      </c>
      <c r="S20" s="38"/>
      <c r="T20" s="334">
        <f>T21+T22+T23</f>
        <v>4841</v>
      </c>
      <c r="U20" s="202">
        <f t="shared" si="1"/>
        <v>0</v>
      </c>
      <c r="V20" s="208">
        <f t="shared" si="2"/>
        <v>-8600</v>
      </c>
      <c r="W20" s="38"/>
      <c r="X20" s="203"/>
      <c r="Y20" s="334">
        <f>Y21+Y22+Y23</f>
        <v>4841</v>
      </c>
      <c r="Z20" s="334">
        <f>Z21+Z22+Z23</f>
        <v>3915</v>
      </c>
      <c r="AA20" s="334">
        <f>AA21+AA22+AA23</f>
        <v>3851.48</v>
      </c>
      <c r="AB20" s="383">
        <f t="shared" si="3"/>
        <v>0.9837752234993614</v>
      </c>
    </row>
    <row r="21" spans="1:28" ht="27" customHeight="1">
      <c r="A21" s="281"/>
      <c r="B21" s="281"/>
      <c r="C21" s="281"/>
      <c r="D21" s="281"/>
      <c r="E21" s="428" t="s">
        <v>451</v>
      </c>
      <c r="F21" s="429"/>
      <c r="G21" s="279" t="s">
        <v>445</v>
      </c>
      <c r="H21" s="469">
        <v>10501011010000</v>
      </c>
      <c r="I21" s="469"/>
      <c r="J21" s="469"/>
      <c r="K21" s="443" t="s">
        <v>446</v>
      </c>
      <c r="L21" s="443"/>
      <c r="M21" s="290">
        <v>5440</v>
      </c>
      <c r="N21" s="290">
        <v>5440</v>
      </c>
      <c r="O21" s="290">
        <v>3253</v>
      </c>
      <c r="P21" s="49">
        <f t="shared" si="0"/>
        <v>0</v>
      </c>
      <c r="Q21" s="290">
        <v>6149</v>
      </c>
      <c r="R21" s="290">
        <v>6408</v>
      </c>
      <c r="S21" s="289">
        <v>0</v>
      </c>
      <c r="T21" s="320">
        <v>3265</v>
      </c>
      <c r="U21" s="202">
        <f t="shared" si="1"/>
        <v>0</v>
      </c>
      <c r="V21" s="208">
        <f t="shared" si="2"/>
        <v>-5440</v>
      </c>
      <c r="W21" s="289"/>
      <c r="X21" s="203"/>
      <c r="Y21" s="320">
        <v>3265</v>
      </c>
      <c r="Z21" s="320">
        <v>2791.14</v>
      </c>
      <c r="AA21" s="320">
        <v>2728.38</v>
      </c>
      <c r="AB21" s="383">
        <f t="shared" si="3"/>
        <v>0.9775145639416153</v>
      </c>
    </row>
    <row r="22" spans="1:28" ht="40.5" customHeight="1">
      <c r="A22" s="281"/>
      <c r="B22" s="281"/>
      <c r="C22" s="281"/>
      <c r="D22" s="281"/>
      <c r="E22" s="428" t="s">
        <v>452</v>
      </c>
      <c r="F22" s="429"/>
      <c r="G22" s="279" t="s">
        <v>445</v>
      </c>
      <c r="H22" s="469">
        <v>10501021010000</v>
      </c>
      <c r="I22" s="469"/>
      <c r="J22" s="469"/>
      <c r="K22" s="443" t="s">
        <v>446</v>
      </c>
      <c r="L22" s="443"/>
      <c r="M22" s="290">
        <v>3816</v>
      </c>
      <c r="N22" s="290">
        <v>3160</v>
      </c>
      <c r="O22" s="290">
        <v>449</v>
      </c>
      <c r="P22" s="49">
        <f t="shared" si="0"/>
        <v>-656</v>
      </c>
      <c r="Q22" s="290">
        <v>3920</v>
      </c>
      <c r="R22" s="290">
        <v>4160</v>
      </c>
      <c r="S22" s="289">
        <v>0</v>
      </c>
      <c r="T22" s="320">
        <v>803</v>
      </c>
      <c r="U22" s="202">
        <f t="shared" si="1"/>
        <v>0</v>
      </c>
      <c r="V22" s="208">
        <f t="shared" si="2"/>
        <v>-3160</v>
      </c>
      <c r="W22" s="289"/>
      <c r="X22" s="203"/>
      <c r="Y22" s="320">
        <v>803</v>
      </c>
      <c r="Z22" s="320">
        <v>708.86</v>
      </c>
      <c r="AA22" s="320">
        <v>708.24</v>
      </c>
      <c r="AB22" s="383">
        <f t="shared" si="3"/>
        <v>0.9991253562057388</v>
      </c>
    </row>
    <row r="23" spans="1:28" ht="40.5" customHeight="1">
      <c r="A23" s="281"/>
      <c r="B23" s="281"/>
      <c r="C23" s="281"/>
      <c r="D23" s="281"/>
      <c r="E23" s="428" t="s">
        <v>267</v>
      </c>
      <c r="F23" s="429"/>
      <c r="G23" s="279">
        <v>182</v>
      </c>
      <c r="H23" s="469">
        <v>10501050011000</v>
      </c>
      <c r="I23" s="469"/>
      <c r="J23" s="469"/>
      <c r="K23" s="443" t="s">
        <v>446</v>
      </c>
      <c r="L23" s="443"/>
      <c r="M23" s="290"/>
      <c r="N23" s="290"/>
      <c r="O23" s="290"/>
      <c r="P23" s="49"/>
      <c r="Q23" s="290"/>
      <c r="R23" s="290"/>
      <c r="S23" s="289"/>
      <c r="T23" s="320">
        <v>773</v>
      </c>
      <c r="U23" s="202"/>
      <c r="V23" s="208"/>
      <c r="W23" s="289"/>
      <c r="X23" s="203"/>
      <c r="Y23" s="320">
        <v>773</v>
      </c>
      <c r="Z23" s="320">
        <v>415</v>
      </c>
      <c r="AA23" s="320">
        <v>414.86</v>
      </c>
      <c r="AB23" s="383">
        <f t="shared" si="3"/>
        <v>0.9996626506024097</v>
      </c>
    </row>
    <row r="24" spans="1:28" ht="39.75" customHeight="1">
      <c r="A24" s="281"/>
      <c r="B24" s="281"/>
      <c r="C24" s="281"/>
      <c r="D24" s="281"/>
      <c r="E24" s="428" t="s">
        <v>419</v>
      </c>
      <c r="F24" s="429"/>
      <c r="G24" s="279" t="s">
        <v>445</v>
      </c>
      <c r="H24" s="443" t="s">
        <v>453</v>
      </c>
      <c r="I24" s="443"/>
      <c r="J24" s="443"/>
      <c r="K24" s="443" t="s">
        <v>446</v>
      </c>
      <c r="L24" s="443"/>
      <c r="M24" s="290">
        <v>5800</v>
      </c>
      <c r="N24" s="290">
        <v>5800</v>
      </c>
      <c r="O24" s="290">
        <v>2657</v>
      </c>
      <c r="P24" s="49">
        <f t="shared" si="0"/>
        <v>0</v>
      </c>
      <c r="Q24" s="290">
        <v>6400</v>
      </c>
      <c r="R24" s="290">
        <v>7040</v>
      </c>
      <c r="S24" s="289">
        <v>7000</v>
      </c>
      <c r="T24" s="320">
        <v>5282</v>
      </c>
      <c r="U24" s="202">
        <f t="shared" si="1"/>
        <v>1.206896551724138</v>
      </c>
      <c r="V24" s="208">
        <f t="shared" si="2"/>
        <v>1200</v>
      </c>
      <c r="W24" s="289">
        <v>7000</v>
      </c>
      <c r="X24" s="203">
        <v>7200</v>
      </c>
      <c r="Y24" s="320">
        <v>5282</v>
      </c>
      <c r="Z24" s="320">
        <v>5615.76</v>
      </c>
      <c r="AA24" s="320">
        <v>5611.17</v>
      </c>
      <c r="AB24" s="383">
        <f t="shared" si="3"/>
        <v>0.9991826573785204</v>
      </c>
    </row>
    <row r="25" spans="1:28" ht="24.75" customHeight="1">
      <c r="A25" s="281"/>
      <c r="B25" s="281"/>
      <c r="C25" s="281"/>
      <c r="D25" s="281"/>
      <c r="E25" s="428" t="s">
        <v>417</v>
      </c>
      <c r="F25" s="429"/>
      <c r="G25" s="279" t="s">
        <v>445</v>
      </c>
      <c r="H25" s="443" t="s">
        <v>454</v>
      </c>
      <c r="I25" s="443"/>
      <c r="J25" s="443"/>
      <c r="K25" s="443" t="s">
        <v>446</v>
      </c>
      <c r="L25" s="443"/>
      <c r="M25" s="290">
        <v>1050</v>
      </c>
      <c r="N25" s="290">
        <v>1050</v>
      </c>
      <c r="O25" s="290">
        <v>551</v>
      </c>
      <c r="P25" s="49">
        <f t="shared" si="0"/>
        <v>0</v>
      </c>
      <c r="Q25" s="290">
        <v>1145</v>
      </c>
      <c r="R25" s="290">
        <v>1260</v>
      </c>
      <c r="S25" s="289">
        <v>1200</v>
      </c>
      <c r="T25" s="320">
        <v>850</v>
      </c>
      <c r="U25" s="202">
        <f t="shared" si="1"/>
        <v>1.1428571428571428</v>
      </c>
      <c r="V25" s="208">
        <f t="shared" si="2"/>
        <v>150</v>
      </c>
      <c r="W25" s="289">
        <v>1200</v>
      </c>
      <c r="X25" s="203">
        <f aca="true" t="shared" si="4" ref="X25:X40">W25*1.2</f>
        <v>1440</v>
      </c>
      <c r="Y25" s="320">
        <f>850+650</f>
        <v>1500</v>
      </c>
      <c r="Z25" s="320">
        <v>1393.67</v>
      </c>
      <c r="AA25" s="320">
        <v>1392.49</v>
      </c>
      <c r="AB25" s="383">
        <f t="shared" si="3"/>
        <v>0.9991533146297186</v>
      </c>
    </row>
    <row r="26" spans="1:28" s="2" customFormat="1" ht="25.5" customHeight="1">
      <c r="A26" s="504" t="s">
        <v>455</v>
      </c>
      <c r="B26" s="504"/>
      <c r="C26" s="504"/>
      <c r="D26" s="504"/>
      <c r="E26" s="504"/>
      <c r="F26" s="504"/>
      <c r="G26" s="504"/>
      <c r="H26" s="505" t="s">
        <v>456</v>
      </c>
      <c r="I26" s="505"/>
      <c r="J26" s="505"/>
      <c r="K26" s="505"/>
      <c r="L26" s="505"/>
      <c r="M26" s="93" t="e">
        <f>M27+#REF!</f>
        <v>#REF!</v>
      </c>
      <c r="N26" s="93" t="e">
        <f>N27+#REF!</f>
        <v>#REF!</v>
      </c>
      <c r="O26" s="93" t="e">
        <f>O27+#REF!</f>
        <v>#REF!</v>
      </c>
      <c r="P26" s="93" t="e">
        <f t="shared" si="0"/>
        <v>#REF!</v>
      </c>
      <c r="Q26" s="93" t="e">
        <f>Q27+#REF!</f>
        <v>#REF!</v>
      </c>
      <c r="R26" s="93" t="e">
        <f>R27+#REF!</f>
        <v>#REF!</v>
      </c>
      <c r="S26" s="93">
        <f>S27</f>
        <v>1900</v>
      </c>
      <c r="T26" s="331">
        <f>T27</f>
        <v>1700</v>
      </c>
      <c r="U26" s="197" t="e">
        <f t="shared" si="1"/>
        <v>#REF!</v>
      </c>
      <c r="V26" s="198" t="e">
        <f t="shared" si="2"/>
        <v>#REF!</v>
      </c>
      <c r="W26" s="47" t="e">
        <f>W27+#REF!</f>
        <v>#REF!</v>
      </c>
      <c r="X26" s="203" t="e">
        <f t="shared" si="4"/>
        <v>#REF!</v>
      </c>
      <c r="Y26" s="331">
        <f aca="true" t="shared" si="5" ref="Y26:AA27">Y27</f>
        <v>3200</v>
      </c>
      <c r="Z26" s="331">
        <f t="shared" si="5"/>
        <v>2935</v>
      </c>
      <c r="AA26" s="331">
        <f t="shared" si="5"/>
        <v>2931.71</v>
      </c>
      <c r="AB26" s="383">
        <f t="shared" si="3"/>
        <v>0.9988790459965928</v>
      </c>
    </row>
    <row r="27" spans="1:28" s="10" customFormat="1" ht="31.5" customHeight="1">
      <c r="A27" s="316"/>
      <c r="B27" s="534" t="s">
        <v>313</v>
      </c>
      <c r="C27" s="534"/>
      <c r="D27" s="534"/>
      <c r="E27" s="534"/>
      <c r="F27" s="534"/>
      <c r="G27" s="534"/>
      <c r="H27" s="478" t="s">
        <v>457</v>
      </c>
      <c r="I27" s="478"/>
      <c r="J27" s="478"/>
      <c r="K27" s="478">
        <v>110</v>
      </c>
      <c r="L27" s="478"/>
      <c r="M27" s="38">
        <f>M28</f>
        <v>1900</v>
      </c>
      <c r="N27" s="38">
        <f>N28</f>
        <v>1600</v>
      </c>
      <c r="O27" s="38">
        <f>O28</f>
        <v>639</v>
      </c>
      <c r="P27" s="49">
        <f t="shared" si="0"/>
        <v>-300</v>
      </c>
      <c r="Q27" s="38">
        <f>Q28</f>
        <v>2100</v>
      </c>
      <c r="R27" s="38">
        <f>R28</f>
        <v>2400</v>
      </c>
      <c r="S27" s="38">
        <f>S28</f>
        <v>1900</v>
      </c>
      <c r="T27" s="334">
        <f>T28</f>
        <v>1700</v>
      </c>
      <c r="U27" s="38">
        <f>U28</f>
        <v>1.1875</v>
      </c>
      <c r="V27" s="38">
        <f>V28</f>
        <v>300</v>
      </c>
      <c r="W27" s="38">
        <f>W28</f>
        <v>1800</v>
      </c>
      <c r="X27" s="38">
        <f>X28</f>
        <v>2160</v>
      </c>
      <c r="Y27" s="334">
        <f t="shared" si="5"/>
        <v>3200</v>
      </c>
      <c r="Z27" s="334">
        <v>2935</v>
      </c>
      <c r="AA27" s="334">
        <f t="shared" si="5"/>
        <v>2931.71</v>
      </c>
      <c r="AB27" s="383">
        <f t="shared" si="3"/>
        <v>0.9988790459965928</v>
      </c>
    </row>
    <row r="28" spans="1:28" ht="41.25" customHeight="1">
      <c r="A28" s="281"/>
      <c r="B28" s="281"/>
      <c r="C28" s="281"/>
      <c r="D28" s="281"/>
      <c r="E28" s="428" t="s">
        <v>458</v>
      </c>
      <c r="F28" s="429"/>
      <c r="G28" s="279" t="s">
        <v>445</v>
      </c>
      <c r="H28" s="443" t="s">
        <v>459</v>
      </c>
      <c r="I28" s="443"/>
      <c r="J28" s="443"/>
      <c r="K28" s="443" t="s">
        <v>446</v>
      </c>
      <c r="L28" s="443"/>
      <c r="M28" s="290">
        <v>1900</v>
      </c>
      <c r="N28" s="290">
        <v>1600</v>
      </c>
      <c r="O28" s="290">
        <v>639</v>
      </c>
      <c r="P28" s="49">
        <f t="shared" si="0"/>
        <v>-300</v>
      </c>
      <c r="Q28" s="290">
        <v>2100</v>
      </c>
      <c r="R28" s="290">
        <v>2400</v>
      </c>
      <c r="S28" s="49">
        <v>1900</v>
      </c>
      <c r="T28" s="335">
        <v>1700</v>
      </c>
      <c r="U28" s="202">
        <f t="shared" si="1"/>
        <v>1.1875</v>
      </c>
      <c r="V28" s="208">
        <f t="shared" si="2"/>
        <v>300</v>
      </c>
      <c r="W28" s="49">
        <v>1800</v>
      </c>
      <c r="X28" s="203">
        <f t="shared" si="4"/>
        <v>2160</v>
      </c>
      <c r="Y28" s="335">
        <f>1700+1500</f>
        <v>3200</v>
      </c>
      <c r="Z28" s="335">
        <v>2935</v>
      </c>
      <c r="AA28" s="335">
        <v>2931.71</v>
      </c>
      <c r="AB28" s="383">
        <f t="shared" si="3"/>
        <v>0.9988790459965928</v>
      </c>
    </row>
    <row r="29" spans="1:28" ht="22.5" customHeight="1" hidden="1">
      <c r="A29" s="281"/>
      <c r="B29" s="281"/>
      <c r="C29" s="281"/>
      <c r="D29" s="281"/>
      <c r="E29" s="532" t="s">
        <v>24</v>
      </c>
      <c r="F29" s="533"/>
      <c r="G29" s="291"/>
      <c r="H29" s="531">
        <v>10900000000000</v>
      </c>
      <c r="I29" s="531"/>
      <c r="J29" s="531"/>
      <c r="K29" s="292"/>
      <c r="L29" s="292"/>
      <c r="M29" s="293">
        <f>M30</f>
        <v>0</v>
      </c>
      <c r="N29" s="293">
        <f>N30</f>
        <v>0</v>
      </c>
      <c r="O29" s="293">
        <f>O30</f>
        <v>0.3</v>
      </c>
      <c r="P29" s="47">
        <f t="shared" si="0"/>
        <v>0</v>
      </c>
      <c r="Q29" s="293">
        <f>Q30</f>
        <v>0</v>
      </c>
      <c r="R29" s="293">
        <f>R30</f>
        <v>0</v>
      </c>
      <c r="S29" s="293">
        <f>S30</f>
        <v>0</v>
      </c>
      <c r="T29" s="336">
        <f>T30</f>
        <v>0</v>
      </c>
      <c r="U29" s="197"/>
      <c r="V29" s="198">
        <f t="shared" si="2"/>
        <v>0</v>
      </c>
      <c r="W29" s="293">
        <f>W30</f>
        <v>0</v>
      </c>
      <c r="X29" s="213">
        <f t="shared" si="4"/>
        <v>0</v>
      </c>
      <c r="Y29" s="336">
        <f>Y30</f>
        <v>0</v>
      </c>
      <c r="Z29" s="336">
        <f>Z30</f>
        <v>0</v>
      </c>
      <c r="AA29" s="336">
        <f>AA30</f>
        <v>0</v>
      </c>
      <c r="AB29" s="383" t="e">
        <f t="shared" si="3"/>
        <v>#DIV/0!</v>
      </c>
    </row>
    <row r="30" spans="1:28" ht="20.25" customHeight="1" hidden="1">
      <c r="A30" s="281"/>
      <c r="B30" s="281"/>
      <c r="C30" s="281"/>
      <c r="D30" s="281"/>
      <c r="E30" s="430" t="s">
        <v>24</v>
      </c>
      <c r="F30" s="435"/>
      <c r="G30" s="294"/>
      <c r="H30" s="513">
        <v>10900000000000</v>
      </c>
      <c r="I30" s="513"/>
      <c r="J30" s="513"/>
      <c r="K30" s="295"/>
      <c r="L30" s="295"/>
      <c r="M30" s="296"/>
      <c r="N30" s="296"/>
      <c r="O30" s="296">
        <v>0.3</v>
      </c>
      <c r="P30" s="49">
        <f t="shared" si="0"/>
        <v>0</v>
      </c>
      <c r="Q30" s="296"/>
      <c r="R30" s="296"/>
      <c r="S30" s="289"/>
      <c r="T30" s="320"/>
      <c r="U30" s="202"/>
      <c r="V30" s="198">
        <f t="shared" si="2"/>
        <v>0</v>
      </c>
      <c r="W30" s="289"/>
      <c r="X30" s="203">
        <f t="shared" si="4"/>
        <v>0</v>
      </c>
      <c r="Y30" s="320"/>
      <c r="Z30" s="320"/>
      <c r="AA30" s="320"/>
      <c r="AB30" s="383" t="e">
        <f t="shared" si="3"/>
        <v>#DIV/0!</v>
      </c>
    </row>
    <row r="31" spans="1:28" ht="20.25" customHeight="1">
      <c r="A31" s="281"/>
      <c r="B31" s="281"/>
      <c r="C31" s="281"/>
      <c r="D31" s="281"/>
      <c r="E31" s="430" t="s">
        <v>24</v>
      </c>
      <c r="F31" s="431"/>
      <c r="G31" s="294"/>
      <c r="H31" s="432">
        <v>10907000000000100</v>
      </c>
      <c r="I31" s="433"/>
      <c r="J31" s="434"/>
      <c r="K31" s="430"/>
      <c r="L31" s="435"/>
      <c r="M31" s="296"/>
      <c r="N31" s="296"/>
      <c r="O31" s="296"/>
      <c r="P31" s="296"/>
      <c r="Q31" s="296"/>
      <c r="R31" s="296"/>
      <c r="S31" s="289"/>
      <c r="T31" s="320"/>
      <c r="U31" s="387"/>
      <c r="V31" s="388"/>
      <c r="W31" s="289"/>
      <c r="X31" s="203"/>
      <c r="Y31" s="320"/>
      <c r="Z31" s="320">
        <v>1.4</v>
      </c>
      <c r="AA31" s="320">
        <v>1.4</v>
      </c>
      <c r="AB31" s="383">
        <f t="shared" si="3"/>
        <v>1</v>
      </c>
    </row>
    <row r="32" spans="1:28" s="2" customFormat="1" ht="62.25" customHeight="1">
      <c r="A32" s="504" t="s">
        <v>460</v>
      </c>
      <c r="B32" s="504"/>
      <c r="C32" s="504"/>
      <c r="D32" s="504"/>
      <c r="E32" s="504"/>
      <c r="F32" s="504"/>
      <c r="G32" s="504"/>
      <c r="H32" s="505" t="s">
        <v>461</v>
      </c>
      <c r="I32" s="505"/>
      <c r="J32" s="505"/>
      <c r="K32" s="505"/>
      <c r="L32" s="505"/>
      <c r="M32" s="93" t="e">
        <f>M35+M36</f>
        <v>#REF!</v>
      </c>
      <c r="N32" s="93" t="e">
        <f>N35+N36</f>
        <v>#REF!</v>
      </c>
      <c r="O32" s="93" t="e">
        <f>O35+O36</f>
        <v>#REF!</v>
      </c>
      <c r="P32" s="93" t="e">
        <f t="shared" si="0"/>
        <v>#REF!</v>
      </c>
      <c r="Q32" s="93" t="e">
        <f>Q35+Q36</f>
        <v>#REF!</v>
      </c>
      <c r="R32" s="93" t="e">
        <f>R35+R36</f>
        <v>#REF!</v>
      </c>
      <c r="S32" s="93">
        <f>S33</f>
        <v>13169</v>
      </c>
      <c r="T32" s="331">
        <f>T33</f>
        <v>15304</v>
      </c>
      <c r="U32" s="197" t="e">
        <f aca="true" t="shared" si="6" ref="U32:U52">S32/N32</f>
        <v>#REF!</v>
      </c>
      <c r="V32" s="198" t="e">
        <f t="shared" si="2"/>
        <v>#REF!</v>
      </c>
      <c r="W32" s="47" t="e">
        <f>W35+W36</f>
        <v>#REF!</v>
      </c>
      <c r="X32" s="213" t="e">
        <f t="shared" si="4"/>
        <v>#REF!</v>
      </c>
      <c r="Y32" s="331">
        <f>Y33</f>
        <v>15304</v>
      </c>
      <c r="Z32" s="331">
        <f>Z33</f>
        <v>21650</v>
      </c>
      <c r="AA32" s="331">
        <f>AA33</f>
        <v>21553.83</v>
      </c>
      <c r="AB32" s="383">
        <f t="shared" si="3"/>
        <v>0.9955579676674365</v>
      </c>
    </row>
    <row r="33" spans="1:28" s="155" customFormat="1" ht="37.5" customHeight="1">
      <c r="A33" s="195"/>
      <c r="B33" s="195"/>
      <c r="C33" s="195"/>
      <c r="D33" s="195"/>
      <c r="E33" s="535" t="s">
        <v>164</v>
      </c>
      <c r="F33" s="536"/>
      <c r="G33" s="195">
        <v>300</v>
      </c>
      <c r="H33" s="477">
        <v>11105000000000</v>
      </c>
      <c r="I33" s="477"/>
      <c r="J33" s="477"/>
      <c r="K33" s="510">
        <v>120</v>
      </c>
      <c r="L33" s="511"/>
      <c r="M33" s="176"/>
      <c r="N33" s="176"/>
      <c r="O33" s="176"/>
      <c r="P33" s="176"/>
      <c r="Q33" s="176"/>
      <c r="R33" s="176"/>
      <c r="S33" s="176">
        <f>S34+S35+S36</f>
        <v>13169</v>
      </c>
      <c r="T33" s="337">
        <f>T34+T35+T36</f>
        <v>15304</v>
      </c>
      <c r="U33" s="214"/>
      <c r="V33" s="215"/>
      <c r="W33" s="176"/>
      <c r="X33" s="216"/>
      <c r="Y33" s="337">
        <f>Y34+Y35+Y36</f>
        <v>15304</v>
      </c>
      <c r="Z33" s="337">
        <f>Z34+Z35+Z36</f>
        <v>21650</v>
      </c>
      <c r="AA33" s="337">
        <f>AA34+AA35+AA36</f>
        <v>21553.83</v>
      </c>
      <c r="AB33" s="383">
        <f t="shared" si="3"/>
        <v>0.9955579676674365</v>
      </c>
    </row>
    <row r="34" spans="1:28" s="10" customFormat="1" ht="31.5" customHeight="1">
      <c r="A34" s="316"/>
      <c r="B34" s="476" t="s">
        <v>462</v>
      </c>
      <c r="C34" s="476"/>
      <c r="D34" s="476"/>
      <c r="E34" s="476"/>
      <c r="F34" s="476"/>
      <c r="G34" s="476"/>
      <c r="H34" s="477">
        <v>11105013100000</v>
      </c>
      <c r="I34" s="477"/>
      <c r="J34" s="477"/>
      <c r="K34" s="478"/>
      <c r="L34" s="478"/>
      <c r="M34" s="38" t="e">
        <f>M35+M36</f>
        <v>#REF!</v>
      </c>
      <c r="N34" s="38" t="e">
        <f>N35+N36</f>
        <v>#REF!</v>
      </c>
      <c r="O34" s="38" t="e">
        <f>O35+O36</f>
        <v>#REF!</v>
      </c>
      <c r="P34" s="49" t="e">
        <f t="shared" si="0"/>
        <v>#REF!</v>
      </c>
      <c r="Q34" s="38" t="e">
        <f>Q35+Q36</f>
        <v>#REF!</v>
      </c>
      <c r="R34" s="38" t="e">
        <f>R35+R36</f>
        <v>#REF!</v>
      </c>
      <c r="S34" s="38">
        <v>5506</v>
      </c>
      <c r="T34" s="334">
        <v>5900</v>
      </c>
      <c r="U34" s="202" t="e">
        <f t="shared" si="6"/>
        <v>#REF!</v>
      </c>
      <c r="V34" s="208" t="e">
        <f t="shared" si="2"/>
        <v>#REF!</v>
      </c>
      <c r="W34" s="38" t="e">
        <f>W35+W36</f>
        <v>#REF!</v>
      </c>
      <c r="X34" s="203" t="e">
        <f t="shared" si="4"/>
        <v>#REF!</v>
      </c>
      <c r="Y34" s="334">
        <v>5900</v>
      </c>
      <c r="Z34" s="334">
        <v>10400</v>
      </c>
      <c r="AA34" s="334">
        <v>10391.06</v>
      </c>
      <c r="AB34" s="383">
        <f t="shared" si="3"/>
        <v>0.9991403846153846</v>
      </c>
    </row>
    <row r="35" spans="1:28" s="6" customFormat="1" ht="67.5" customHeight="1">
      <c r="A35" s="283"/>
      <c r="B35" s="283"/>
      <c r="C35" s="459" t="s">
        <v>214</v>
      </c>
      <c r="D35" s="459"/>
      <c r="E35" s="459"/>
      <c r="F35" s="459"/>
      <c r="G35" s="459"/>
      <c r="H35" s="503">
        <v>11105025050000</v>
      </c>
      <c r="I35" s="503"/>
      <c r="J35" s="503"/>
      <c r="K35" s="427">
        <v>120</v>
      </c>
      <c r="L35" s="427"/>
      <c r="M35" s="39" t="e">
        <f>#REF!</f>
        <v>#REF!</v>
      </c>
      <c r="N35" s="39" t="e">
        <f>#REF!</f>
        <v>#REF!</v>
      </c>
      <c r="O35" s="39" t="e">
        <f>#REF!</f>
        <v>#REF!</v>
      </c>
      <c r="P35" s="49" t="e">
        <f t="shared" si="0"/>
        <v>#REF!</v>
      </c>
      <c r="Q35" s="39" t="e">
        <f>#REF!</f>
        <v>#REF!</v>
      </c>
      <c r="R35" s="39" t="e">
        <f>#REF!</f>
        <v>#REF!</v>
      </c>
      <c r="S35" s="39">
        <v>7463</v>
      </c>
      <c r="T35" s="338">
        <v>7463</v>
      </c>
      <c r="U35" s="202" t="e">
        <f t="shared" si="6"/>
        <v>#REF!</v>
      </c>
      <c r="V35" s="208" t="e">
        <f t="shared" si="2"/>
        <v>#REF!</v>
      </c>
      <c r="W35" s="39" t="e">
        <f>#REF!</f>
        <v>#REF!</v>
      </c>
      <c r="X35" s="203" t="e">
        <f t="shared" si="4"/>
        <v>#REF!</v>
      </c>
      <c r="Y35" s="338">
        <v>7463</v>
      </c>
      <c r="Z35" s="338">
        <v>9750</v>
      </c>
      <c r="AA35" s="338">
        <v>9712.84</v>
      </c>
      <c r="AB35" s="383">
        <f t="shared" si="3"/>
        <v>0.996188717948718</v>
      </c>
    </row>
    <row r="36" spans="1:28" s="6" customFormat="1" ht="67.5" customHeight="1">
      <c r="A36" s="283"/>
      <c r="B36" s="283"/>
      <c r="C36" s="459" t="s">
        <v>90</v>
      </c>
      <c r="D36" s="459"/>
      <c r="E36" s="459"/>
      <c r="F36" s="459"/>
      <c r="G36" s="459"/>
      <c r="H36" s="427" t="s">
        <v>465</v>
      </c>
      <c r="I36" s="427"/>
      <c r="J36" s="427"/>
      <c r="K36" s="427"/>
      <c r="L36" s="427"/>
      <c r="M36" s="39">
        <f>M37</f>
        <v>40</v>
      </c>
      <c r="N36" s="39">
        <f>N37</f>
        <v>400</v>
      </c>
      <c r="O36" s="39">
        <f>O37</f>
        <v>357</v>
      </c>
      <c r="P36" s="49">
        <f t="shared" si="0"/>
        <v>360</v>
      </c>
      <c r="Q36" s="39">
        <f>Q37</f>
        <v>60</v>
      </c>
      <c r="R36" s="39">
        <f>R37</f>
        <v>80</v>
      </c>
      <c r="S36" s="39">
        <f>S37</f>
        <v>200</v>
      </c>
      <c r="T36" s="338">
        <f>T37</f>
        <v>1941</v>
      </c>
      <c r="U36" s="202">
        <f t="shared" si="6"/>
        <v>0.5</v>
      </c>
      <c r="V36" s="208">
        <f t="shared" si="2"/>
        <v>-200</v>
      </c>
      <c r="W36" s="39">
        <f>W37</f>
        <v>91</v>
      </c>
      <c r="X36" s="203">
        <f t="shared" si="4"/>
        <v>109.2</v>
      </c>
      <c r="Y36" s="338">
        <f>Y37</f>
        <v>1941</v>
      </c>
      <c r="Z36" s="338">
        <f>Z37</f>
        <v>1500</v>
      </c>
      <c r="AA36" s="338">
        <f>AA37</f>
        <v>1449.93</v>
      </c>
      <c r="AB36" s="383">
        <f t="shared" si="3"/>
        <v>0.96662</v>
      </c>
    </row>
    <row r="37" spans="1:28" ht="63.75" customHeight="1">
      <c r="A37" s="281"/>
      <c r="B37" s="281"/>
      <c r="C37" s="281"/>
      <c r="D37" s="281"/>
      <c r="E37" s="428" t="s">
        <v>380</v>
      </c>
      <c r="F37" s="429"/>
      <c r="G37" s="279" t="s">
        <v>149</v>
      </c>
      <c r="H37" s="443" t="s">
        <v>466</v>
      </c>
      <c r="I37" s="443"/>
      <c r="J37" s="443"/>
      <c r="K37" s="443" t="s">
        <v>464</v>
      </c>
      <c r="L37" s="443"/>
      <c r="M37" s="290">
        <v>40</v>
      </c>
      <c r="N37" s="290">
        <v>400</v>
      </c>
      <c r="O37" s="290">
        <v>357</v>
      </c>
      <c r="P37" s="49">
        <f t="shared" si="0"/>
        <v>360</v>
      </c>
      <c r="Q37" s="290">
        <v>60</v>
      </c>
      <c r="R37" s="290">
        <v>80</v>
      </c>
      <c r="S37" s="297">
        <v>200</v>
      </c>
      <c r="T37" s="339">
        <v>1941</v>
      </c>
      <c r="U37" s="202">
        <f t="shared" si="6"/>
        <v>0.5</v>
      </c>
      <c r="V37" s="208">
        <f t="shared" si="2"/>
        <v>-200</v>
      </c>
      <c r="W37" s="289">
        <v>91</v>
      </c>
      <c r="X37" s="203">
        <f t="shared" si="4"/>
        <v>109.2</v>
      </c>
      <c r="Y37" s="339">
        <v>1941</v>
      </c>
      <c r="Z37" s="339">
        <v>1500</v>
      </c>
      <c r="AA37" s="339">
        <v>1449.93</v>
      </c>
      <c r="AB37" s="383">
        <f t="shared" si="3"/>
        <v>0.96662</v>
      </c>
    </row>
    <row r="38" spans="1:28" s="2" customFormat="1" ht="33" customHeight="1">
      <c r="A38" s="504" t="s">
        <v>467</v>
      </c>
      <c r="B38" s="504"/>
      <c r="C38" s="504"/>
      <c r="D38" s="504"/>
      <c r="E38" s="504"/>
      <c r="F38" s="504"/>
      <c r="G38" s="504"/>
      <c r="H38" s="505" t="s">
        <v>468</v>
      </c>
      <c r="I38" s="505"/>
      <c r="J38" s="505"/>
      <c r="K38" s="505"/>
      <c r="L38" s="505"/>
      <c r="M38" s="93">
        <f>M39</f>
        <v>770</v>
      </c>
      <c r="N38" s="93">
        <f>N39</f>
        <v>500</v>
      </c>
      <c r="O38" s="93">
        <f>O39</f>
        <v>192</v>
      </c>
      <c r="P38" s="93">
        <f t="shared" si="0"/>
        <v>-270</v>
      </c>
      <c r="Q38" s="93">
        <f>Q39</f>
        <v>820</v>
      </c>
      <c r="R38" s="93">
        <f>R39</f>
        <v>900</v>
      </c>
      <c r="S38" s="93">
        <f>S39</f>
        <v>639</v>
      </c>
      <c r="T38" s="331">
        <f>T39</f>
        <v>580</v>
      </c>
      <c r="U38" s="197">
        <f t="shared" si="6"/>
        <v>1.278</v>
      </c>
      <c r="V38" s="198">
        <f t="shared" si="2"/>
        <v>139</v>
      </c>
      <c r="W38" s="47">
        <f>W39</f>
        <v>412</v>
      </c>
      <c r="X38" s="213">
        <f t="shared" si="4"/>
        <v>494.4</v>
      </c>
      <c r="Y38" s="331">
        <f>Y39</f>
        <v>580</v>
      </c>
      <c r="Z38" s="331">
        <f>Z39</f>
        <v>561</v>
      </c>
      <c r="AA38" s="331">
        <f>AA39</f>
        <v>560.3</v>
      </c>
      <c r="AB38" s="383">
        <f t="shared" si="3"/>
        <v>0.9987522281639928</v>
      </c>
    </row>
    <row r="39" spans="1:28" ht="27" customHeight="1">
      <c r="A39" s="281"/>
      <c r="B39" s="281"/>
      <c r="C39" s="281"/>
      <c r="D39" s="281"/>
      <c r="E39" s="428" t="s">
        <v>338</v>
      </c>
      <c r="F39" s="429"/>
      <c r="G39" s="279" t="s">
        <v>469</v>
      </c>
      <c r="H39" s="443" t="s">
        <v>470</v>
      </c>
      <c r="I39" s="443"/>
      <c r="J39" s="443"/>
      <c r="K39" s="443" t="s">
        <v>464</v>
      </c>
      <c r="L39" s="443"/>
      <c r="M39" s="290">
        <v>770</v>
      </c>
      <c r="N39" s="290">
        <v>500</v>
      </c>
      <c r="O39" s="290">
        <v>192</v>
      </c>
      <c r="P39" s="49">
        <f t="shared" si="0"/>
        <v>-270</v>
      </c>
      <c r="Q39" s="290">
        <v>820</v>
      </c>
      <c r="R39" s="290">
        <v>900</v>
      </c>
      <c r="S39" s="289">
        <v>639</v>
      </c>
      <c r="T39" s="320">
        <v>580</v>
      </c>
      <c r="U39" s="202">
        <f t="shared" si="6"/>
        <v>1.278</v>
      </c>
      <c r="V39" s="208">
        <f t="shared" si="2"/>
        <v>139</v>
      </c>
      <c r="W39" s="289">
        <v>412</v>
      </c>
      <c r="X39" s="203">
        <f t="shared" si="4"/>
        <v>494.4</v>
      </c>
      <c r="Y39" s="320">
        <v>580</v>
      </c>
      <c r="Z39" s="320">
        <v>561</v>
      </c>
      <c r="AA39" s="320">
        <v>560.3</v>
      </c>
      <c r="AB39" s="383">
        <f t="shared" si="3"/>
        <v>0.9987522281639928</v>
      </c>
    </row>
    <row r="40" spans="1:28" s="2" customFormat="1" ht="30.75" customHeight="1">
      <c r="A40" s="504" t="s">
        <v>127</v>
      </c>
      <c r="B40" s="504"/>
      <c r="C40" s="504"/>
      <c r="D40" s="504"/>
      <c r="E40" s="504"/>
      <c r="F40" s="504"/>
      <c r="G40" s="504"/>
      <c r="H40" s="519" t="s">
        <v>507</v>
      </c>
      <c r="I40" s="519"/>
      <c r="J40" s="519"/>
      <c r="K40" s="505"/>
      <c r="L40" s="505"/>
      <c r="M40" s="93" t="e">
        <f>M41</f>
        <v>#REF!</v>
      </c>
      <c r="N40" s="93" t="e">
        <f>N41</f>
        <v>#REF!</v>
      </c>
      <c r="O40" s="93" t="e">
        <f>O41</f>
        <v>#REF!</v>
      </c>
      <c r="P40" s="93" t="e">
        <f t="shared" si="0"/>
        <v>#REF!</v>
      </c>
      <c r="Q40" s="93" t="e">
        <f>Q41</f>
        <v>#REF!</v>
      </c>
      <c r="R40" s="93" t="e">
        <f>R41</f>
        <v>#REF!</v>
      </c>
      <c r="S40" s="93">
        <f>S41</f>
        <v>2200</v>
      </c>
      <c r="T40" s="331">
        <f>T41</f>
        <v>4500</v>
      </c>
      <c r="U40" s="197" t="e">
        <f t="shared" si="6"/>
        <v>#REF!</v>
      </c>
      <c r="V40" s="198" t="e">
        <f t="shared" si="2"/>
        <v>#REF!</v>
      </c>
      <c r="W40" s="47">
        <f>W41</f>
        <v>0</v>
      </c>
      <c r="X40" s="213">
        <f t="shared" si="4"/>
        <v>0</v>
      </c>
      <c r="Y40" s="331">
        <f>Y41</f>
        <v>4500</v>
      </c>
      <c r="Z40" s="331">
        <f>Z41+Z42</f>
        <v>6302.03</v>
      </c>
      <c r="AA40" s="331">
        <f>AA41+AA42</f>
        <v>6296.5</v>
      </c>
      <c r="AB40" s="383">
        <f t="shared" si="3"/>
        <v>0.9991225049706206</v>
      </c>
    </row>
    <row r="41" spans="1:28" s="10" customFormat="1" ht="27.75" customHeight="1">
      <c r="A41" s="316"/>
      <c r="B41" s="476" t="s">
        <v>176</v>
      </c>
      <c r="C41" s="476"/>
      <c r="D41" s="476"/>
      <c r="E41" s="476"/>
      <c r="F41" s="476"/>
      <c r="G41" s="476"/>
      <c r="H41" s="518" t="s">
        <v>507</v>
      </c>
      <c r="I41" s="518"/>
      <c r="J41" s="518"/>
      <c r="K41" s="478">
        <v>130</v>
      </c>
      <c r="L41" s="478"/>
      <c r="M41" s="38" t="e">
        <f>#REF!</f>
        <v>#REF!</v>
      </c>
      <c r="N41" s="38" t="e">
        <f>#REF!</f>
        <v>#REF!</v>
      </c>
      <c r="O41" s="38" t="e">
        <f>#REF!</f>
        <v>#REF!</v>
      </c>
      <c r="P41" s="49" t="e">
        <f t="shared" si="0"/>
        <v>#REF!</v>
      </c>
      <c r="Q41" s="38" t="e">
        <f>#REF!</f>
        <v>#REF!</v>
      </c>
      <c r="R41" s="38" t="e">
        <f>#REF!</f>
        <v>#REF!</v>
      </c>
      <c r="S41" s="38">
        <v>2200</v>
      </c>
      <c r="T41" s="340">
        <v>4500</v>
      </c>
      <c r="U41" s="202" t="e">
        <f t="shared" si="6"/>
        <v>#REF!</v>
      </c>
      <c r="V41" s="208" t="e">
        <f t="shared" si="2"/>
        <v>#REF!</v>
      </c>
      <c r="W41" s="38"/>
      <c r="X41" s="203"/>
      <c r="Y41" s="340">
        <v>4500</v>
      </c>
      <c r="Z41" s="340">
        <v>4900</v>
      </c>
      <c r="AA41" s="340">
        <v>4894.46</v>
      </c>
      <c r="AB41" s="383">
        <f t="shared" si="3"/>
        <v>0.998869387755102</v>
      </c>
    </row>
    <row r="42" spans="1:28" s="10" customFormat="1" ht="15" customHeight="1">
      <c r="A42" s="316"/>
      <c r="B42" s="316"/>
      <c r="C42" s="316"/>
      <c r="D42" s="316"/>
      <c r="E42" s="418" t="s">
        <v>630</v>
      </c>
      <c r="F42" s="419"/>
      <c r="G42" s="316"/>
      <c r="H42" s="420" t="s">
        <v>631</v>
      </c>
      <c r="I42" s="421"/>
      <c r="J42" s="422"/>
      <c r="K42" s="423">
        <v>130</v>
      </c>
      <c r="L42" s="424"/>
      <c r="M42" s="38"/>
      <c r="N42" s="38"/>
      <c r="O42" s="38"/>
      <c r="P42" s="49"/>
      <c r="Q42" s="38"/>
      <c r="R42" s="38"/>
      <c r="S42" s="38"/>
      <c r="T42" s="340"/>
      <c r="U42" s="202"/>
      <c r="V42" s="208"/>
      <c r="W42" s="38"/>
      <c r="X42" s="203"/>
      <c r="Y42" s="340"/>
      <c r="Z42" s="340">
        <v>1402.03</v>
      </c>
      <c r="AA42" s="340">
        <v>1402.04</v>
      </c>
      <c r="AB42" s="383">
        <f t="shared" si="3"/>
        <v>1.0000071325149962</v>
      </c>
    </row>
    <row r="43" spans="1:28" s="2" customFormat="1" ht="42.75" customHeight="1">
      <c r="A43" s="504" t="s">
        <v>177</v>
      </c>
      <c r="B43" s="504"/>
      <c r="C43" s="504"/>
      <c r="D43" s="504"/>
      <c r="E43" s="504"/>
      <c r="F43" s="504"/>
      <c r="G43" s="504"/>
      <c r="H43" s="505" t="s">
        <v>178</v>
      </c>
      <c r="I43" s="505"/>
      <c r="J43" s="505"/>
      <c r="K43" s="505"/>
      <c r="L43" s="505"/>
      <c r="M43" s="93" t="e">
        <f>M44+M47</f>
        <v>#REF!</v>
      </c>
      <c r="N43" s="93" t="e">
        <f>N44+N47</f>
        <v>#REF!</v>
      </c>
      <c r="O43" s="93" t="e">
        <f>O44+O47</f>
        <v>#REF!</v>
      </c>
      <c r="P43" s="93" t="e">
        <f t="shared" si="0"/>
        <v>#REF!</v>
      </c>
      <c r="Q43" s="93" t="e">
        <f>Q44+Q47</f>
        <v>#REF!</v>
      </c>
      <c r="R43" s="93" t="e">
        <f>R44+R47</f>
        <v>#REF!</v>
      </c>
      <c r="S43" s="93">
        <f>S44+S47</f>
        <v>4525</v>
      </c>
      <c r="T43" s="331">
        <f>T44+T47</f>
        <v>3650</v>
      </c>
      <c r="U43" s="197" t="e">
        <f t="shared" si="6"/>
        <v>#REF!</v>
      </c>
      <c r="V43" s="198" t="e">
        <f t="shared" si="2"/>
        <v>#REF!</v>
      </c>
      <c r="W43" s="47" t="e">
        <f>W44+W47</f>
        <v>#REF!</v>
      </c>
      <c r="X43" s="213" t="e">
        <f>W43*1.2</f>
        <v>#REF!</v>
      </c>
      <c r="Y43" s="331">
        <f>Y44+Y47</f>
        <v>16480.84</v>
      </c>
      <c r="Z43" s="331">
        <f>Z44+Z47+Z46</f>
        <v>16462.78</v>
      </c>
      <c r="AA43" s="331">
        <f>AA44+AA47+AA46</f>
        <v>2821.55</v>
      </c>
      <c r="AB43" s="383">
        <f t="shared" si="3"/>
        <v>0.17138964379041696</v>
      </c>
    </row>
    <row r="44" spans="1:28" s="2" customFormat="1" ht="86.25" customHeight="1">
      <c r="A44" s="46"/>
      <c r="B44" s="46"/>
      <c r="C44" s="46"/>
      <c r="D44" s="46"/>
      <c r="E44" s="515" t="s">
        <v>375</v>
      </c>
      <c r="F44" s="516"/>
      <c r="G44" s="517"/>
      <c r="H44" s="513">
        <v>11402053000000</v>
      </c>
      <c r="I44" s="513"/>
      <c r="J44" s="513"/>
      <c r="K44" s="512"/>
      <c r="L44" s="512"/>
      <c r="M44" s="49">
        <f>M45</f>
        <v>0</v>
      </c>
      <c r="N44" s="49">
        <f>N45</f>
        <v>8800</v>
      </c>
      <c r="O44" s="49">
        <f>O45</f>
        <v>10</v>
      </c>
      <c r="P44" s="49">
        <f t="shared" si="0"/>
        <v>8800</v>
      </c>
      <c r="Q44" s="49">
        <f>Q45</f>
        <v>0</v>
      </c>
      <c r="R44" s="49">
        <f>R45</f>
        <v>0</v>
      </c>
      <c r="S44" s="49">
        <f>S45</f>
        <v>0</v>
      </c>
      <c r="T44" s="335">
        <v>0</v>
      </c>
      <c r="U44" s="202">
        <f t="shared" si="6"/>
        <v>0</v>
      </c>
      <c r="V44" s="208">
        <f t="shared" si="2"/>
        <v>-8800</v>
      </c>
      <c r="W44" s="49">
        <f>W45</f>
        <v>0</v>
      </c>
      <c r="X44" s="203">
        <f>W44*1.2</f>
        <v>0</v>
      </c>
      <c r="Y44" s="335">
        <f>15500-1859.36+0.2</f>
        <v>13640.84</v>
      </c>
      <c r="Z44" s="335">
        <v>13640.84</v>
      </c>
      <c r="AA44" s="335">
        <v>0</v>
      </c>
      <c r="AB44" s="383">
        <f t="shared" si="3"/>
        <v>0</v>
      </c>
    </row>
    <row r="45" spans="1:28" s="2" customFormat="1" ht="37.5" customHeight="1" hidden="1">
      <c r="A45" s="46"/>
      <c r="B45" s="46"/>
      <c r="C45" s="46"/>
      <c r="D45" s="46"/>
      <c r="E45" s="512" t="s">
        <v>375</v>
      </c>
      <c r="F45" s="512"/>
      <c r="G45" s="512"/>
      <c r="H45" s="513">
        <v>11402033000000</v>
      </c>
      <c r="I45" s="513"/>
      <c r="J45" s="513"/>
      <c r="K45" s="514">
        <v>410</v>
      </c>
      <c r="L45" s="514"/>
      <c r="M45" s="49"/>
      <c r="N45" s="52">
        <v>8800</v>
      </c>
      <c r="O45" s="49">
        <v>10</v>
      </c>
      <c r="P45" s="49">
        <f t="shared" si="0"/>
        <v>8800</v>
      </c>
      <c r="Q45" s="49"/>
      <c r="R45" s="49"/>
      <c r="S45" s="50">
        <v>0</v>
      </c>
      <c r="T45" s="341">
        <v>0</v>
      </c>
      <c r="U45" s="202">
        <f t="shared" si="6"/>
        <v>0</v>
      </c>
      <c r="V45" s="208">
        <f t="shared" si="2"/>
        <v>-8800</v>
      </c>
      <c r="W45" s="50">
        <v>0</v>
      </c>
      <c r="X45" s="203">
        <f>W45*1.2</f>
        <v>0</v>
      </c>
      <c r="Y45" s="341">
        <v>0</v>
      </c>
      <c r="Z45" s="341">
        <v>0</v>
      </c>
      <c r="AA45" s="341">
        <v>0</v>
      </c>
      <c r="AB45" s="383" t="e">
        <f t="shared" si="3"/>
        <v>#DIV/0!</v>
      </c>
    </row>
    <row r="46" spans="1:28" s="2" customFormat="1" ht="37.5" customHeight="1">
      <c r="A46" s="46"/>
      <c r="B46" s="384"/>
      <c r="C46" s="385"/>
      <c r="D46" s="385"/>
      <c r="E46" s="506" t="s">
        <v>612</v>
      </c>
      <c r="F46" s="436"/>
      <c r="G46" s="426"/>
      <c r="H46" s="507">
        <v>1141050050000410</v>
      </c>
      <c r="I46" s="508"/>
      <c r="J46" s="509"/>
      <c r="K46" s="510"/>
      <c r="L46" s="511"/>
      <c r="M46" s="49"/>
      <c r="N46" s="52"/>
      <c r="O46" s="49"/>
      <c r="P46" s="49"/>
      <c r="Q46" s="49"/>
      <c r="R46" s="49"/>
      <c r="S46" s="50"/>
      <c r="T46" s="341"/>
      <c r="U46" s="202"/>
      <c r="V46" s="208"/>
      <c r="W46" s="50"/>
      <c r="X46" s="203"/>
      <c r="Y46" s="341"/>
      <c r="Z46" s="341">
        <v>21.94</v>
      </c>
      <c r="AA46" s="341">
        <v>21.94</v>
      </c>
      <c r="AB46" s="383">
        <f>AA46/Z46</f>
        <v>1</v>
      </c>
    </row>
    <row r="47" spans="1:28" s="10" customFormat="1" ht="36" customHeight="1">
      <c r="A47" s="316"/>
      <c r="B47" s="418" t="s">
        <v>165</v>
      </c>
      <c r="C47" s="502"/>
      <c r="D47" s="502"/>
      <c r="E47" s="502"/>
      <c r="F47" s="502"/>
      <c r="G47" s="419"/>
      <c r="H47" s="478" t="s">
        <v>166</v>
      </c>
      <c r="I47" s="478"/>
      <c r="J47" s="478"/>
      <c r="K47" s="478"/>
      <c r="L47" s="478"/>
      <c r="M47" s="38" t="e">
        <f>#REF!</f>
        <v>#REF!</v>
      </c>
      <c r="N47" s="38" t="e">
        <f>#REF!</f>
        <v>#REF!</v>
      </c>
      <c r="O47" s="38" t="e">
        <f>#REF!</f>
        <v>#REF!</v>
      </c>
      <c r="P47" s="49" t="e">
        <f t="shared" si="0"/>
        <v>#REF!</v>
      </c>
      <c r="Q47" s="38" t="e">
        <f>#REF!</f>
        <v>#REF!</v>
      </c>
      <c r="R47" s="38" t="e">
        <f>#REF!</f>
        <v>#REF!</v>
      </c>
      <c r="S47" s="38">
        <f>S48</f>
        <v>4525</v>
      </c>
      <c r="T47" s="334">
        <f>T48</f>
        <v>3650</v>
      </c>
      <c r="U47" s="202" t="e">
        <f t="shared" si="6"/>
        <v>#REF!</v>
      </c>
      <c r="V47" s="208" t="e">
        <f t="shared" si="2"/>
        <v>#REF!</v>
      </c>
      <c r="W47" s="38" t="e">
        <f>#REF!</f>
        <v>#REF!</v>
      </c>
      <c r="X47" s="203" t="e">
        <f>W47*1.2</f>
        <v>#REF!</v>
      </c>
      <c r="Y47" s="334">
        <f>Y48</f>
        <v>2840</v>
      </c>
      <c r="Z47" s="334">
        <v>2800</v>
      </c>
      <c r="AA47" s="334">
        <f>AA48</f>
        <v>2799.61</v>
      </c>
      <c r="AB47" s="383">
        <f t="shared" si="3"/>
        <v>0.9998607142857143</v>
      </c>
    </row>
    <row r="48" spans="1:28" ht="27" customHeight="1">
      <c r="A48" s="281"/>
      <c r="B48" s="281"/>
      <c r="C48" s="281"/>
      <c r="D48" s="281"/>
      <c r="E48" s="428" t="s">
        <v>179</v>
      </c>
      <c r="F48" s="429"/>
      <c r="G48" s="279" t="s">
        <v>463</v>
      </c>
      <c r="H48" s="503">
        <v>11406013100000</v>
      </c>
      <c r="I48" s="503"/>
      <c r="J48" s="503"/>
      <c r="K48" s="443" t="s">
        <v>180</v>
      </c>
      <c r="L48" s="443"/>
      <c r="M48" s="290">
        <v>180</v>
      </c>
      <c r="N48" s="290">
        <v>1800</v>
      </c>
      <c r="O48" s="290">
        <v>1717</v>
      </c>
      <c r="P48" s="49">
        <f t="shared" si="0"/>
        <v>1620</v>
      </c>
      <c r="Q48" s="290">
        <v>200</v>
      </c>
      <c r="R48" s="290">
        <v>240</v>
      </c>
      <c r="S48" s="18">
        <v>4525</v>
      </c>
      <c r="T48" s="327">
        <v>3650</v>
      </c>
      <c r="U48" s="202">
        <f t="shared" si="6"/>
        <v>2.513888888888889</v>
      </c>
      <c r="V48" s="208">
        <f t="shared" si="2"/>
        <v>2725</v>
      </c>
      <c r="W48" s="289">
        <v>0</v>
      </c>
      <c r="X48" s="203">
        <f>W48*1.2</f>
        <v>0</v>
      </c>
      <c r="Y48" s="327">
        <v>2840</v>
      </c>
      <c r="Z48" s="327">
        <v>2800</v>
      </c>
      <c r="AA48" s="327">
        <v>2799.61</v>
      </c>
      <c r="AB48" s="383">
        <f t="shared" si="3"/>
        <v>0.9998607142857143</v>
      </c>
    </row>
    <row r="49" spans="1:28" s="2" customFormat="1" ht="25.5" customHeight="1">
      <c r="A49" s="504" t="s">
        <v>181</v>
      </c>
      <c r="B49" s="504"/>
      <c r="C49" s="504"/>
      <c r="D49" s="504"/>
      <c r="E49" s="504"/>
      <c r="F49" s="504"/>
      <c r="G49" s="504"/>
      <c r="H49" s="505" t="s">
        <v>182</v>
      </c>
      <c r="I49" s="505"/>
      <c r="J49" s="505"/>
      <c r="K49" s="505"/>
      <c r="L49" s="505"/>
      <c r="M49" s="93">
        <f>M50+M53+M56+M64+M66+M78+M79+M84</f>
        <v>3445</v>
      </c>
      <c r="N49" s="93">
        <f>N50+N53+N56+N64+N66+N78+N79+N84</f>
        <v>3788</v>
      </c>
      <c r="O49" s="93">
        <f>O50+O53+O56+O64+O66+O78+O79+O84</f>
        <v>1811</v>
      </c>
      <c r="P49" s="93">
        <f t="shared" si="0"/>
        <v>343</v>
      </c>
      <c r="Q49" s="93">
        <f>Q50+Q53+Q56+Q64+Q66+Q78+Q79+Q84</f>
        <v>3821</v>
      </c>
      <c r="R49" s="93">
        <f>R50+R53+R56+R64+R66+R78+R79+R84</f>
        <v>4477</v>
      </c>
      <c r="S49" s="93">
        <f>S50+S53+S56+S64+S66+S78+S79+S84</f>
        <v>4095</v>
      </c>
      <c r="T49" s="331">
        <f>T50+T56+T64+T66+T78+T79+T80+T81+T82+T83</f>
        <v>3166</v>
      </c>
      <c r="U49" s="197">
        <f t="shared" si="6"/>
        <v>1.0810454065469906</v>
      </c>
      <c r="V49" s="198">
        <f t="shared" si="2"/>
        <v>307</v>
      </c>
      <c r="W49" s="47">
        <f>W50+W53+W56+W64+W66+W78+W79+W84</f>
        <v>4228</v>
      </c>
      <c r="X49" s="47">
        <f>X50+X53+X56+X64+X66+X78+X79+X84</f>
        <v>5073.6</v>
      </c>
      <c r="Y49" s="331">
        <f>Y50+Y56+Y64+Y66+Y78+Y79+Y80+Y81+Y82+Y83</f>
        <v>3166</v>
      </c>
      <c r="Z49" s="331">
        <f>Z50+Z56+Z64+Z66+Z78+Z79+Z80+Z81+Z82+Z83</f>
        <v>3945.59</v>
      </c>
      <c r="AA49" s="331">
        <f>AA50+AA56+AA64+AA66+AA78+AA79+AA80+AA81+AA82+AA83</f>
        <v>3908.29</v>
      </c>
      <c r="AB49" s="383">
        <f t="shared" si="3"/>
        <v>0.9905464075081293</v>
      </c>
    </row>
    <row r="50" spans="1:28" s="10" customFormat="1" ht="27.75" customHeight="1">
      <c r="A50" s="316"/>
      <c r="B50" s="476" t="s">
        <v>183</v>
      </c>
      <c r="C50" s="476"/>
      <c r="D50" s="476"/>
      <c r="E50" s="476"/>
      <c r="F50" s="476"/>
      <c r="G50" s="476"/>
      <c r="H50" s="478" t="s">
        <v>184</v>
      </c>
      <c r="I50" s="478"/>
      <c r="J50" s="478"/>
      <c r="K50" s="478"/>
      <c r="L50" s="478"/>
      <c r="M50" s="48">
        <f>M51+M52</f>
        <v>25</v>
      </c>
      <c r="N50" s="38">
        <f>N51+N52</f>
        <v>22</v>
      </c>
      <c r="O50" s="38">
        <f>O51+O52</f>
        <v>11</v>
      </c>
      <c r="P50" s="49">
        <f t="shared" si="0"/>
        <v>-3</v>
      </c>
      <c r="Q50" s="38">
        <f>Q51+Q52</f>
        <v>31</v>
      </c>
      <c r="R50" s="38">
        <f>R51+R52</f>
        <v>37</v>
      </c>
      <c r="S50" s="38">
        <f>S51+S52</f>
        <v>60</v>
      </c>
      <c r="T50" s="340">
        <f>T51+T55</f>
        <v>252</v>
      </c>
      <c r="U50" s="202">
        <f t="shared" si="6"/>
        <v>2.727272727272727</v>
      </c>
      <c r="V50" s="208">
        <f t="shared" si="2"/>
        <v>38</v>
      </c>
      <c r="W50" s="38">
        <f>W51+W52</f>
        <v>30</v>
      </c>
      <c r="X50" s="203">
        <f>W50*1.2</f>
        <v>36</v>
      </c>
      <c r="Y50" s="340">
        <f>Y51+Y55</f>
        <v>252</v>
      </c>
      <c r="Z50" s="340">
        <f>Z51+Z55</f>
        <v>252</v>
      </c>
      <c r="AA50" s="340">
        <f>AA51+AA55</f>
        <v>252</v>
      </c>
      <c r="AB50" s="383">
        <f t="shared" si="3"/>
        <v>1</v>
      </c>
    </row>
    <row r="51" spans="1:28" ht="28.5" customHeight="1">
      <c r="A51" s="281"/>
      <c r="B51" s="281"/>
      <c r="C51" s="281"/>
      <c r="D51" s="281"/>
      <c r="E51" s="428" t="s">
        <v>185</v>
      </c>
      <c r="F51" s="429"/>
      <c r="G51" s="279" t="s">
        <v>445</v>
      </c>
      <c r="H51" s="443" t="s">
        <v>186</v>
      </c>
      <c r="I51" s="443"/>
      <c r="J51" s="443"/>
      <c r="K51" s="443" t="s">
        <v>187</v>
      </c>
      <c r="L51" s="443"/>
      <c r="M51" s="290">
        <v>10</v>
      </c>
      <c r="N51" s="290">
        <v>18</v>
      </c>
      <c r="O51" s="290">
        <v>9</v>
      </c>
      <c r="P51" s="49">
        <f t="shared" si="0"/>
        <v>8</v>
      </c>
      <c r="Q51" s="290">
        <v>11</v>
      </c>
      <c r="R51" s="290">
        <v>12</v>
      </c>
      <c r="S51" s="289">
        <v>60</v>
      </c>
      <c r="T51" s="339">
        <v>250</v>
      </c>
      <c r="U51" s="202">
        <f t="shared" si="6"/>
        <v>3.3333333333333335</v>
      </c>
      <c r="V51" s="208">
        <f t="shared" si="2"/>
        <v>42</v>
      </c>
      <c r="W51" s="289">
        <v>22</v>
      </c>
      <c r="X51" s="203">
        <f>W51*1.2</f>
        <v>26.4</v>
      </c>
      <c r="Y51" s="339">
        <v>250</v>
      </c>
      <c r="Z51" s="339">
        <v>250</v>
      </c>
      <c r="AA51" s="339">
        <v>250</v>
      </c>
      <c r="AB51" s="383">
        <f t="shared" si="3"/>
        <v>1</v>
      </c>
    </row>
    <row r="52" spans="1:28" ht="30" customHeight="1" hidden="1">
      <c r="A52" s="281"/>
      <c r="B52" s="281"/>
      <c r="C52" s="281"/>
      <c r="D52" s="281"/>
      <c r="E52" s="428" t="s">
        <v>188</v>
      </c>
      <c r="F52" s="429"/>
      <c r="G52" s="279" t="s">
        <v>445</v>
      </c>
      <c r="H52" s="443" t="s">
        <v>189</v>
      </c>
      <c r="I52" s="443"/>
      <c r="J52" s="443"/>
      <c r="K52" s="443" t="s">
        <v>187</v>
      </c>
      <c r="L52" s="443"/>
      <c r="M52" s="290">
        <v>15</v>
      </c>
      <c r="N52" s="290">
        <v>4</v>
      </c>
      <c r="O52" s="290">
        <v>2</v>
      </c>
      <c r="P52" s="49">
        <f t="shared" si="0"/>
        <v>-11</v>
      </c>
      <c r="Q52" s="290">
        <v>20</v>
      </c>
      <c r="R52" s="290">
        <v>25</v>
      </c>
      <c r="S52" s="289"/>
      <c r="T52" s="339"/>
      <c r="U52" s="202">
        <f t="shared" si="6"/>
        <v>0</v>
      </c>
      <c r="V52" s="208">
        <f t="shared" si="2"/>
        <v>-4</v>
      </c>
      <c r="W52" s="289">
        <v>8</v>
      </c>
      <c r="X52" s="203">
        <f>W52*1.2</f>
        <v>9.6</v>
      </c>
      <c r="Y52" s="339"/>
      <c r="Z52" s="339"/>
      <c r="AA52" s="339"/>
      <c r="AB52" s="383" t="e">
        <f t="shared" si="3"/>
        <v>#DIV/0!</v>
      </c>
    </row>
    <row r="53" spans="1:28" s="10" customFormat="1" ht="33" customHeight="1" hidden="1">
      <c r="A53" s="316"/>
      <c r="B53" s="476" t="s">
        <v>190</v>
      </c>
      <c r="C53" s="476"/>
      <c r="D53" s="476"/>
      <c r="E53" s="476"/>
      <c r="F53" s="476"/>
      <c r="G53" s="476"/>
      <c r="H53" s="478" t="s">
        <v>191</v>
      </c>
      <c r="I53" s="478"/>
      <c r="J53" s="478"/>
      <c r="K53" s="478"/>
      <c r="L53" s="478"/>
      <c r="M53" s="48">
        <f>M54</f>
        <v>20</v>
      </c>
      <c r="N53" s="38">
        <f>N54</f>
        <v>0</v>
      </c>
      <c r="O53" s="38">
        <f>O54</f>
        <v>0</v>
      </c>
      <c r="P53" s="49">
        <f t="shared" si="0"/>
        <v>-20</v>
      </c>
      <c r="Q53" s="38">
        <f>Q54</f>
        <v>30</v>
      </c>
      <c r="R53" s="38">
        <f>R54</f>
        <v>40</v>
      </c>
      <c r="S53" s="38">
        <f>S54</f>
        <v>0</v>
      </c>
      <c r="T53" s="340">
        <f>T54</f>
        <v>0</v>
      </c>
      <c r="U53" s="202"/>
      <c r="V53" s="208">
        <f t="shared" si="2"/>
        <v>0</v>
      </c>
      <c r="W53" s="38">
        <f>W54</f>
        <v>0</v>
      </c>
      <c r="X53" s="203">
        <f>W53*1.2</f>
        <v>0</v>
      </c>
      <c r="Y53" s="340">
        <f>Y54</f>
        <v>0</v>
      </c>
      <c r="Z53" s="340">
        <f>Z54</f>
        <v>0</v>
      </c>
      <c r="AA53" s="340">
        <f>AA54</f>
        <v>0</v>
      </c>
      <c r="AB53" s="383" t="e">
        <f t="shared" si="3"/>
        <v>#DIV/0!</v>
      </c>
    </row>
    <row r="54" spans="1:28" ht="43.5" customHeight="1" hidden="1">
      <c r="A54" s="281"/>
      <c r="B54" s="281"/>
      <c r="C54" s="281"/>
      <c r="D54" s="281"/>
      <c r="E54" s="428" t="s">
        <v>193</v>
      </c>
      <c r="F54" s="429"/>
      <c r="G54" s="279" t="s">
        <v>149</v>
      </c>
      <c r="H54" s="443" t="s">
        <v>194</v>
      </c>
      <c r="I54" s="443"/>
      <c r="J54" s="443"/>
      <c r="K54" s="443" t="s">
        <v>187</v>
      </c>
      <c r="L54" s="443"/>
      <c r="M54" s="290">
        <v>20</v>
      </c>
      <c r="N54" s="290"/>
      <c r="O54" s="290"/>
      <c r="P54" s="49">
        <f t="shared" si="0"/>
        <v>-20</v>
      </c>
      <c r="Q54" s="290">
        <v>30</v>
      </c>
      <c r="R54" s="290">
        <v>40</v>
      </c>
      <c r="S54" s="289">
        <v>0</v>
      </c>
      <c r="T54" s="339">
        <v>0</v>
      </c>
      <c r="U54" s="202"/>
      <c r="V54" s="208">
        <f t="shared" si="2"/>
        <v>0</v>
      </c>
      <c r="W54" s="289"/>
      <c r="X54" s="203">
        <f>W54*1.2</f>
        <v>0</v>
      </c>
      <c r="Y54" s="339">
        <v>0</v>
      </c>
      <c r="Z54" s="339">
        <v>0</v>
      </c>
      <c r="AA54" s="339">
        <v>0</v>
      </c>
      <c r="AB54" s="383" t="e">
        <f t="shared" si="3"/>
        <v>#DIV/0!</v>
      </c>
    </row>
    <row r="55" spans="1:28" ht="35.25" customHeight="1">
      <c r="A55" s="281"/>
      <c r="B55" s="281"/>
      <c r="C55" s="281"/>
      <c r="D55" s="281"/>
      <c r="E55" s="428" t="s">
        <v>185</v>
      </c>
      <c r="F55" s="429"/>
      <c r="G55" s="279" t="s">
        <v>445</v>
      </c>
      <c r="H55" s="469">
        <v>11603030016000</v>
      </c>
      <c r="I55" s="469"/>
      <c r="J55" s="469"/>
      <c r="K55" s="443" t="s">
        <v>187</v>
      </c>
      <c r="L55" s="443"/>
      <c r="M55" s="290">
        <v>10</v>
      </c>
      <c r="N55" s="290">
        <v>18</v>
      </c>
      <c r="O55" s="290">
        <v>9</v>
      </c>
      <c r="P55" s="49">
        <f t="shared" si="0"/>
        <v>8</v>
      </c>
      <c r="Q55" s="290">
        <v>11</v>
      </c>
      <c r="R55" s="290">
        <v>12</v>
      </c>
      <c r="S55" s="289">
        <v>60</v>
      </c>
      <c r="T55" s="339">
        <v>2</v>
      </c>
      <c r="U55" s="202"/>
      <c r="V55" s="208"/>
      <c r="W55" s="289"/>
      <c r="X55" s="203"/>
      <c r="Y55" s="339">
        <v>2</v>
      </c>
      <c r="Z55" s="339">
        <v>2</v>
      </c>
      <c r="AA55" s="339">
        <v>2</v>
      </c>
      <c r="AB55" s="383">
        <f t="shared" si="3"/>
        <v>1</v>
      </c>
    </row>
    <row r="56" spans="1:28" s="10" customFormat="1" ht="37.5" customHeight="1">
      <c r="A56" s="316"/>
      <c r="B56" s="476" t="s">
        <v>195</v>
      </c>
      <c r="C56" s="476"/>
      <c r="D56" s="476"/>
      <c r="E56" s="476"/>
      <c r="F56" s="476"/>
      <c r="G56" s="476"/>
      <c r="H56" s="478" t="s">
        <v>196</v>
      </c>
      <c r="I56" s="478"/>
      <c r="J56" s="478"/>
      <c r="K56" s="478"/>
      <c r="L56" s="478"/>
      <c r="M56" s="48">
        <f>M57+M59+M62+M63</f>
        <v>1290</v>
      </c>
      <c r="N56" s="38">
        <f>N57+N59+N62+N63</f>
        <v>1800</v>
      </c>
      <c r="O56" s="38">
        <f>O57+O59+O62+O63</f>
        <v>892</v>
      </c>
      <c r="P56" s="49">
        <f t="shared" si="0"/>
        <v>510</v>
      </c>
      <c r="Q56" s="38">
        <f>Q57+Q59+Q62+Q63</f>
        <v>1445</v>
      </c>
      <c r="R56" s="38">
        <f>R57+R59+R62+R63</f>
        <v>1730</v>
      </c>
      <c r="S56" s="38">
        <f>S57+S59+S62+S63</f>
        <v>1940</v>
      </c>
      <c r="T56" s="340">
        <f>T57+T58+T59+T60+T61+T62+T63</f>
        <v>420</v>
      </c>
      <c r="U56" s="202">
        <f>S56/N56</f>
        <v>1.0777777777777777</v>
      </c>
      <c r="V56" s="208">
        <f t="shared" si="2"/>
        <v>140</v>
      </c>
      <c r="W56" s="38">
        <f>W57+W59+W62+W63</f>
        <v>2090</v>
      </c>
      <c r="X56" s="203">
        <f>W56*1.2</f>
        <v>2508</v>
      </c>
      <c r="Y56" s="340">
        <f>Y57+Y58+Y59+Y60+Y61+Y62+Y63</f>
        <v>420</v>
      </c>
      <c r="Z56" s="340">
        <f>Z57+Z58+Z59+Z60+Z61+Z62+Z63</f>
        <v>627.59</v>
      </c>
      <c r="AA56" s="340">
        <f>AA57+AA58+AA59+AA60+AA61+AA62+AA63</f>
        <v>590.29</v>
      </c>
      <c r="AB56" s="383">
        <f t="shared" si="3"/>
        <v>0.9405662932806449</v>
      </c>
    </row>
    <row r="57" spans="1:28" ht="43.5" customHeight="1">
      <c r="A57" s="281"/>
      <c r="B57" s="281"/>
      <c r="C57" s="281"/>
      <c r="D57" s="281"/>
      <c r="E57" s="428" t="s">
        <v>197</v>
      </c>
      <c r="F57" s="429"/>
      <c r="G57" s="279" t="s">
        <v>198</v>
      </c>
      <c r="H57" s="443" t="s">
        <v>199</v>
      </c>
      <c r="I57" s="443"/>
      <c r="J57" s="443"/>
      <c r="K57" s="443" t="s">
        <v>187</v>
      </c>
      <c r="L57" s="443"/>
      <c r="M57" s="290">
        <v>65</v>
      </c>
      <c r="N57" s="290">
        <v>150</v>
      </c>
      <c r="O57" s="290">
        <v>78</v>
      </c>
      <c r="P57" s="49">
        <f t="shared" si="0"/>
        <v>85</v>
      </c>
      <c r="Q57" s="290">
        <v>80</v>
      </c>
      <c r="R57" s="290">
        <v>90</v>
      </c>
      <c r="S57" s="289">
        <v>180</v>
      </c>
      <c r="T57" s="339">
        <v>35</v>
      </c>
      <c r="U57" s="202">
        <f>S57/N57</f>
        <v>1.2</v>
      </c>
      <c r="V57" s="208">
        <f t="shared" si="2"/>
        <v>30</v>
      </c>
      <c r="W57" s="289">
        <v>180</v>
      </c>
      <c r="X57" s="203">
        <f>W57*1.2</f>
        <v>216</v>
      </c>
      <c r="Y57" s="339">
        <v>35</v>
      </c>
      <c r="Z57" s="339">
        <v>35</v>
      </c>
      <c r="AA57" s="339">
        <v>35</v>
      </c>
      <c r="AB57" s="383">
        <f t="shared" si="3"/>
        <v>1</v>
      </c>
    </row>
    <row r="58" spans="1:28" ht="43.5" customHeight="1">
      <c r="A58" s="281"/>
      <c r="B58" s="281"/>
      <c r="C58" s="281"/>
      <c r="D58" s="281"/>
      <c r="E58" s="428" t="s">
        <v>197</v>
      </c>
      <c r="F58" s="429"/>
      <c r="G58" s="279" t="s">
        <v>513</v>
      </c>
      <c r="H58" s="443" t="s">
        <v>199</v>
      </c>
      <c r="I58" s="443"/>
      <c r="J58" s="443"/>
      <c r="K58" s="443" t="s">
        <v>187</v>
      </c>
      <c r="L58" s="443"/>
      <c r="M58" s="290">
        <v>65</v>
      </c>
      <c r="N58" s="290">
        <v>150</v>
      </c>
      <c r="O58" s="290">
        <v>78</v>
      </c>
      <c r="P58" s="49">
        <f t="shared" si="0"/>
        <v>85</v>
      </c>
      <c r="Q58" s="290">
        <v>80</v>
      </c>
      <c r="R58" s="290">
        <v>90</v>
      </c>
      <c r="S58" s="289">
        <v>180</v>
      </c>
      <c r="T58" s="339">
        <v>10</v>
      </c>
      <c r="U58" s="202"/>
      <c r="V58" s="208"/>
      <c r="W58" s="289"/>
      <c r="X58" s="203"/>
      <c r="Y58" s="339">
        <v>10</v>
      </c>
      <c r="Z58" s="339">
        <v>117</v>
      </c>
      <c r="AA58" s="339">
        <v>117</v>
      </c>
      <c r="AB58" s="383">
        <f t="shared" si="3"/>
        <v>1</v>
      </c>
    </row>
    <row r="59" spans="1:28" ht="38.25" customHeight="1">
      <c r="A59" s="281"/>
      <c r="B59" s="281"/>
      <c r="C59" s="281"/>
      <c r="D59" s="281"/>
      <c r="E59" s="428" t="s">
        <v>92</v>
      </c>
      <c r="F59" s="429"/>
      <c r="G59" s="279" t="s">
        <v>198</v>
      </c>
      <c r="H59" s="443" t="s">
        <v>93</v>
      </c>
      <c r="I59" s="443"/>
      <c r="J59" s="443"/>
      <c r="K59" s="443" t="s">
        <v>187</v>
      </c>
      <c r="L59" s="443"/>
      <c r="M59" s="290">
        <v>810</v>
      </c>
      <c r="N59" s="290">
        <v>1400</v>
      </c>
      <c r="O59" s="290">
        <v>709</v>
      </c>
      <c r="P59" s="49">
        <f t="shared" si="0"/>
        <v>590</v>
      </c>
      <c r="Q59" s="290">
        <v>900</v>
      </c>
      <c r="R59" s="290">
        <v>1100</v>
      </c>
      <c r="S59" s="289">
        <v>1410</v>
      </c>
      <c r="T59" s="339">
        <v>45</v>
      </c>
      <c r="U59" s="202">
        <f>S59/N59</f>
        <v>1.0071428571428571</v>
      </c>
      <c r="V59" s="208">
        <f t="shared" si="2"/>
        <v>10</v>
      </c>
      <c r="W59" s="289">
        <v>1600</v>
      </c>
      <c r="X59" s="203">
        <f>W59*1.2</f>
        <v>1920</v>
      </c>
      <c r="Y59" s="339">
        <v>45</v>
      </c>
      <c r="Z59" s="339">
        <v>100</v>
      </c>
      <c r="AA59" s="339">
        <v>100</v>
      </c>
      <c r="AB59" s="383">
        <f t="shared" si="3"/>
        <v>1</v>
      </c>
    </row>
    <row r="60" spans="1:28" ht="29.25" customHeight="1">
      <c r="A60" s="281"/>
      <c r="B60" s="281"/>
      <c r="C60" s="281"/>
      <c r="D60" s="281"/>
      <c r="E60" s="428" t="s">
        <v>92</v>
      </c>
      <c r="F60" s="429"/>
      <c r="G60" s="279" t="s">
        <v>514</v>
      </c>
      <c r="H60" s="443" t="s">
        <v>93</v>
      </c>
      <c r="I60" s="443"/>
      <c r="J60" s="443"/>
      <c r="K60" s="443" t="s">
        <v>187</v>
      </c>
      <c r="L60" s="443"/>
      <c r="M60" s="290">
        <v>810</v>
      </c>
      <c r="N60" s="290">
        <v>1400</v>
      </c>
      <c r="O60" s="290">
        <v>709</v>
      </c>
      <c r="P60" s="49">
        <f t="shared" si="0"/>
        <v>590</v>
      </c>
      <c r="Q60" s="290">
        <v>900</v>
      </c>
      <c r="R60" s="290">
        <v>1100</v>
      </c>
      <c r="S60" s="289">
        <v>1410</v>
      </c>
      <c r="T60" s="339">
        <v>90</v>
      </c>
      <c r="U60" s="202"/>
      <c r="V60" s="208"/>
      <c r="W60" s="289"/>
      <c r="X60" s="203"/>
      <c r="Y60" s="339">
        <v>90</v>
      </c>
      <c r="Z60" s="339">
        <v>150</v>
      </c>
      <c r="AA60" s="339">
        <v>150</v>
      </c>
      <c r="AB60" s="383">
        <f t="shared" si="3"/>
        <v>1</v>
      </c>
    </row>
    <row r="61" spans="1:28" ht="37.5" customHeight="1">
      <c r="A61" s="281"/>
      <c r="B61" s="281"/>
      <c r="C61" s="281"/>
      <c r="D61" s="281"/>
      <c r="E61" s="428" t="s">
        <v>92</v>
      </c>
      <c r="F61" s="429"/>
      <c r="G61" s="279">
        <v>188</v>
      </c>
      <c r="H61" s="443" t="s">
        <v>93</v>
      </c>
      <c r="I61" s="443"/>
      <c r="J61" s="443"/>
      <c r="K61" s="443" t="s">
        <v>187</v>
      </c>
      <c r="L61" s="443"/>
      <c r="M61" s="290"/>
      <c r="N61" s="290"/>
      <c r="O61" s="290"/>
      <c r="P61" s="49"/>
      <c r="Q61" s="290"/>
      <c r="R61" s="290"/>
      <c r="S61" s="289"/>
      <c r="T61" s="339">
        <v>5</v>
      </c>
      <c r="U61" s="202"/>
      <c r="V61" s="208"/>
      <c r="W61" s="289"/>
      <c r="X61" s="203"/>
      <c r="Y61" s="339">
        <v>5</v>
      </c>
      <c r="Z61" s="339">
        <v>5</v>
      </c>
      <c r="AA61" s="339">
        <v>5</v>
      </c>
      <c r="AB61" s="383">
        <f t="shared" si="3"/>
        <v>1</v>
      </c>
    </row>
    <row r="62" spans="1:28" ht="28.5" customHeight="1">
      <c r="A62" s="281"/>
      <c r="B62" s="281"/>
      <c r="C62" s="281"/>
      <c r="D62" s="281"/>
      <c r="E62" s="428" t="s">
        <v>52</v>
      </c>
      <c r="F62" s="429"/>
      <c r="G62" s="279" t="s">
        <v>198</v>
      </c>
      <c r="H62" s="443" t="s">
        <v>53</v>
      </c>
      <c r="I62" s="443"/>
      <c r="J62" s="443"/>
      <c r="K62" s="443" t="s">
        <v>187</v>
      </c>
      <c r="L62" s="443"/>
      <c r="M62" s="290">
        <v>380</v>
      </c>
      <c r="N62" s="290">
        <v>140</v>
      </c>
      <c r="O62" s="290">
        <v>50</v>
      </c>
      <c r="P62" s="49">
        <f t="shared" si="0"/>
        <v>-240</v>
      </c>
      <c r="Q62" s="290">
        <v>420</v>
      </c>
      <c r="R62" s="290">
        <v>480</v>
      </c>
      <c r="S62" s="289">
        <v>220</v>
      </c>
      <c r="T62" s="339">
        <v>230</v>
      </c>
      <c r="U62" s="202">
        <f aca="true" t="shared" si="7" ref="U62:U67">S62/N62</f>
        <v>1.5714285714285714</v>
      </c>
      <c r="V62" s="208">
        <f t="shared" si="2"/>
        <v>80</v>
      </c>
      <c r="W62" s="289">
        <v>180</v>
      </c>
      <c r="X62" s="203">
        <f aca="true" t="shared" si="8" ref="X62:X67">W62*1.2</f>
        <v>216</v>
      </c>
      <c r="Y62" s="339">
        <v>230</v>
      </c>
      <c r="Z62" s="339">
        <v>215.59</v>
      </c>
      <c r="AA62" s="339">
        <v>178.29</v>
      </c>
      <c r="AB62" s="383">
        <f t="shared" si="3"/>
        <v>0.8269864093881905</v>
      </c>
    </row>
    <row r="63" spans="1:28" ht="33.75" customHeight="1">
      <c r="A63" s="281"/>
      <c r="B63" s="281"/>
      <c r="C63" s="281"/>
      <c r="D63" s="281"/>
      <c r="E63" s="428" t="s">
        <v>54</v>
      </c>
      <c r="F63" s="429"/>
      <c r="G63" s="279" t="s">
        <v>55</v>
      </c>
      <c r="H63" s="443" t="s">
        <v>56</v>
      </c>
      <c r="I63" s="443"/>
      <c r="J63" s="443"/>
      <c r="K63" s="443" t="s">
        <v>187</v>
      </c>
      <c r="L63" s="443"/>
      <c r="M63" s="290">
        <v>35</v>
      </c>
      <c r="N63" s="290">
        <v>110</v>
      </c>
      <c r="O63" s="290">
        <v>55</v>
      </c>
      <c r="P63" s="49">
        <f t="shared" si="0"/>
        <v>75</v>
      </c>
      <c r="Q63" s="290">
        <v>45</v>
      </c>
      <c r="R63" s="290">
        <v>60</v>
      </c>
      <c r="S63" s="289">
        <v>130</v>
      </c>
      <c r="T63" s="339">
        <v>5</v>
      </c>
      <c r="U63" s="202">
        <f t="shared" si="7"/>
        <v>1.1818181818181819</v>
      </c>
      <c r="V63" s="208">
        <f t="shared" si="2"/>
        <v>20</v>
      </c>
      <c r="W63" s="289">
        <v>130</v>
      </c>
      <c r="X63" s="203">
        <f t="shared" si="8"/>
        <v>156</v>
      </c>
      <c r="Y63" s="339">
        <v>5</v>
      </c>
      <c r="Z63" s="339">
        <v>5</v>
      </c>
      <c r="AA63" s="339">
        <v>5</v>
      </c>
      <c r="AB63" s="383">
        <f t="shared" si="3"/>
        <v>1</v>
      </c>
    </row>
    <row r="64" spans="1:28" s="10" customFormat="1" ht="43.5" customHeight="1">
      <c r="A64" s="316"/>
      <c r="B64" s="476" t="s">
        <v>57</v>
      </c>
      <c r="C64" s="476"/>
      <c r="D64" s="476"/>
      <c r="E64" s="476"/>
      <c r="F64" s="476"/>
      <c r="G64" s="476"/>
      <c r="H64" s="478" t="s">
        <v>58</v>
      </c>
      <c r="I64" s="478"/>
      <c r="J64" s="478"/>
      <c r="K64" s="478">
        <v>140</v>
      </c>
      <c r="L64" s="478"/>
      <c r="M64" s="48">
        <f>M65</f>
        <v>150</v>
      </c>
      <c r="N64" s="38">
        <f>N65</f>
        <v>60</v>
      </c>
      <c r="O64" s="38">
        <f>O65</f>
        <v>30</v>
      </c>
      <c r="P64" s="49">
        <f t="shared" si="0"/>
        <v>-90</v>
      </c>
      <c r="Q64" s="38">
        <f>Q65</f>
        <v>160</v>
      </c>
      <c r="R64" s="38">
        <f>R65</f>
        <v>170</v>
      </c>
      <c r="S64" s="38">
        <f>S65</f>
        <v>120</v>
      </c>
      <c r="T64" s="340">
        <v>50</v>
      </c>
      <c r="U64" s="202">
        <f t="shared" si="7"/>
        <v>2</v>
      </c>
      <c r="V64" s="208">
        <f t="shared" si="2"/>
        <v>60</v>
      </c>
      <c r="W64" s="38">
        <f>W65</f>
        <v>80</v>
      </c>
      <c r="X64" s="203">
        <f t="shared" si="8"/>
        <v>96</v>
      </c>
      <c r="Y64" s="340">
        <v>50</v>
      </c>
      <c r="Z64" s="340">
        <v>50</v>
      </c>
      <c r="AA64" s="340">
        <v>50</v>
      </c>
      <c r="AB64" s="383">
        <f t="shared" si="3"/>
        <v>1</v>
      </c>
    </row>
    <row r="65" spans="1:28" ht="46.5" customHeight="1">
      <c r="A65" s="281"/>
      <c r="B65" s="281"/>
      <c r="C65" s="281"/>
      <c r="D65" s="281"/>
      <c r="E65" s="428" t="s">
        <v>59</v>
      </c>
      <c r="F65" s="429"/>
      <c r="G65" s="279" t="s">
        <v>60</v>
      </c>
      <c r="H65" s="443" t="s">
        <v>61</v>
      </c>
      <c r="I65" s="443"/>
      <c r="J65" s="443"/>
      <c r="K65" s="443" t="s">
        <v>187</v>
      </c>
      <c r="L65" s="443"/>
      <c r="M65" s="290">
        <v>150</v>
      </c>
      <c r="N65" s="290">
        <v>60</v>
      </c>
      <c r="O65" s="290">
        <v>30</v>
      </c>
      <c r="P65" s="49">
        <f t="shared" si="0"/>
        <v>-90</v>
      </c>
      <c r="Q65" s="290">
        <v>160</v>
      </c>
      <c r="R65" s="290">
        <v>170</v>
      </c>
      <c r="S65" s="289">
        <v>120</v>
      </c>
      <c r="T65" s="339">
        <v>50</v>
      </c>
      <c r="U65" s="202">
        <f t="shared" si="7"/>
        <v>2</v>
      </c>
      <c r="V65" s="208">
        <f t="shared" si="2"/>
        <v>60</v>
      </c>
      <c r="W65" s="289">
        <v>80</v>
      </c>
      <c r="X65" s="203">
        <f t="shared" si="8"/>
        <v>96</v>
      </c>
      <c r="Y65" s="339">
        <v>50</v>
      </c>
      <c r="Z65" s="339">
        <v>50</v>
      </c>
      <c r="AA65" s="339">
        <v>50</v>
      </c>
      <c r="AB65" s="383">
        <f t="shared" si="3"/>
        <v>1</v>
      </c>
    </row>
    <row r="66" spans="1:28" s="10" customFormat="1" ht="42" customHeight="1">
      <c r="A66" s="316"/>
      <c r="B66" s="476" t="s">
        <v>62</v>
      </c>
      <c r="C66" s="476"/>
      <c r="D66" s="476"/>
      <c r="E66" s="476"/>
      <c r="F66" s="476"/>
      <c r="G66" s="476"/>
      <c r="H66" s="478" t="s">
        <v>63</v>
      </c>
      <c r="I66" s="478"/>
      <c r="J66" s="478"/>
      <c r="K66" s="478"/>
      <c r="L66" s="478"/>
      <c r="M66" s="48">
        <f>M67</f>
        <v>1750</v>
      </c>
      <c r="N66" s="38">
        <f>N67</f>
        <v>1800</v>
      </c>
      <c r="O66" s="38">
        <f>O67</f>
        <v>828</v>
      </c>
      <c r="P66" s="49">
        <f t="shared" si="0"/>
        <v>50</v>
      </c>
      <c r="Q66" s="38">
        <f>Q67</f>
        <v>1900</v>
      </c>
      <c r="R66" s="38">
        <f>R67</f>
        <v>2200</v>
      </c>
      <c r="S66" s="38">
        <f>S67</f>
        <v>1800</v>
      </c>
      <c r="T66" s="340">
        <f>SUM(T68:T77)</f>
        <v>1919</v>
      </c>
      <c r="U66" s="202">
        <f t="shared" si="7"/>
        <v>1</v>
      </c>
      <c r="V66" s="208">
        <f t="shared" si="2"/>
        <v>0</v>
      </c>
      <c r="W66" s="38">
        <f>W67</f>
        <v>1900</v>
      </c>
      <c r="X66" s="203">
        <f t="shared" si="8"/>
        <v>2280</v>
      </c>
      <c r="Y66" s="340">
        <f>SUM(Y68:Y77)</f>
        <v>1919</v>
      </c>
      <c r="Z66" s="340">
        <f>SUM(Z68:Z77)</f>
        <v>2491</v>
      </c>
      <c r="AA66" s="340">
        <f>SUM(AA68:AA77)</f>
        <v>2491</v>
      </c>
      <c r="AB66" s="383">
        <f t="shared" si="3"/>
        <v>1</v>
      </c>
    </row>
    <row r="67" spans="1:28" ht="42" customHeight="1" hidden="1">
      <c r="A67" s="281"/>
      <c r="B67" s="281"/>
      <c r="C67" s="281"/>
      <c r="D67" s="281"/>
      <c r="E67" s="428" t="s">
        <v>64</v>
      </c>
      <c r="F67" s="429"/>
      <c r="G67" s="279" t="s">
        <v>515</v>
      </c>
      <c r="H67" s="443" t="s">
        <v>65</v>
      </c>
      <c r="I67" s="443"/>
      <c r="J67" s="443"/>
      <c r="K67" s="443" t="s">
        <v>187</v>
      </c>
      <c r="L67" s="443"/>
      <c r="M67" s="290">
        <v>1750</v>
      </c>
      <c r="N67" s="290">
        <v>1800</v>
      </c>
      <c r="O67" s="290">
        <v>828</v>
      </c>
      <c r="P67" s="49">
        <f t="shared" si="0"/>
        <v>50</v>
      </c>
      <c r="Q67" s="290">
        <v>1900</v>
      </c>
      <c r="R67" s="290">
        <v>2200</v>
      </c>
      <c r="S67" s="289">
        <v>1800</v>
      </c>
      <c r="T67" s="339">
        <v>70</v>
      </c>
      <c r="U67" s="202">
        <f t="shared" si="7"/>
        <v>1</v>
      </c>
      <c r="V67" s="208">
        <f t="shared" si="2"/>
        <v>0</v>
      </c>
      <c r="W67" s="289">
        <v>1900</v>
      </c>
      <c r="X67" s="203">
        <f t="shared" si="8"/>
        <v>2280</v>
      </c>
      <c r="Y67" s="339">
        <v>70</v>
      </c>
      <c r="Z67" s="339">
        <v>70</v>
      </c>
      <c r="AA67" s="339">
        <v>70</v>
      </c>
      <c r="AB67" s="383">
        <f t="shared" si="3"/>
        <v>1</v>
      </c>
    </row>
    <row r="68" spans="1:28" ht="27" customHeight="1">
      <c r="A68" s="281"/>
      <c r="B68" s="281"/>
      <c r="C68" s="281"/>
      <c r="D68" s="281"/>
      <c r="E68" s="428" t="s">
        <v>64</v>
      </c>
      <c r="F68" s="429"/>
      <c r="G68" s="279">
        <v>106</v>
      </c>
      <c r="H68" s="443" t="s">
        <v>65</v>
      </c>
      <c r="I68" s="443"/>
      <c r="J68" s="443"/>
      <c r="K68" s="443" t="s">
        <v>187</v>
      </c>
      <c r="L68" s="443"/>
      <c r="M68" s="290">
        <v>1750</v>
      </c>
      <c r="N68" s="290">
        <v>1800</v>
      </c>
      <c r="O68" s="290">
        <v>828</v>
      </c>
      <c r="P68" s="49">
        <f t="shared" si="0"/>
        <v>50</v>
      </c>
      <c r="Q68" s="290">
        <v>1900</v>
      </c>
      <c r="R68" s="290">
        <v>2200</v>
      </c>
      <c r="S68" s="289">
        <v>1800</v>
      </c>
      <c r="T68" s="339">
        <v>5</v>
      </c>
      <c r="U68" s="202"/>
      <c r="V68" s="208"/>
      <c r="W68" s="289"/>
      <c r="X68" s="203"/>
      <c r="Y68" s="339">
        <v>5</v>
      </c>
      <c r="Z68" s="339">
        <v>5</v>
      </c>
      <c r="AA68" s="339">
        <v>5</v>
      </c>
      <c r="AB68" s="383">
        <f t="shared" si="3"/>
        <v>1</v>
      </c>
    </row>
    <row r="69" spans="1:28" ht="27" customHeight="1">
      <c r="A69" s="281"/>
      <c r="B69" s="281"/>
      <c r="C69" s="281"/>
      <c r="D69" s="281"/>
      <c r="E69" s="428" t="s">
        <v>64</v>
      </c>
      <c r="F69" s="429"/>
      <c r="G69" s="279" t="s">
        <v>515</v>
      </c>
      <c r="H69" s="443" t="s">
        <v>65</v>
      </c>
      <c r="I69" s="443"/>
      <c r="J69" s="443"/>
      <c r="K69" s="443" t="s">
        <v>187</v>
      </c>
      <c r="L69" s="443"/>
      <c r="M69" s="290">
        <v>1750</v>
      </c>
      <c r="N69" s="290">
        <v>1800</v>
      </c>
      <c r="O69" s="290">
        <v>828</v>
      </c>
      <c r="P69" s="49">
        <f>N69-M69</f>
        <v>50</v>
      </c>
      <c r="Q69" s="290">
        <v>1900</v>
      </c>
      <c r="R69" s="290">
        <v>2200</v>
      </c>
      <c r="S69" s="289">
        <v>1800</v>
      </c>
      <c r="T69" s="339">
        <v>80</v>
      </c>
      <c r="U69" s="202"/>
      <c r="V69" s="208"/>
      <c r="W69" s="289"/>
      <c r="X69" s="203"/>
      <c r="Y69" s="339">
        <v>80</v>
      </c>
      <c r="Z69" s="339">
        <v>80</v>
      </c>
      <c r="AA69" s="339">
        <v>80</v>
      </c>
      <c r="AB69" s="383">
        <f t="shared" si="3"/>
        <v>1</v>
      </c>
    </row>
    <row r="70" spans="1:28" ht="39.75" customHeight="1">
      <c r="A70" s="281"/>
      <c r="B70" s="281"/>
      <c r="C70" s="281"/>
      <c r="D70" s="281"/>
      <c r="E70" s="428" t="s">
        <v>64</v>
      </c>
      <c r="F70" s="429"/>
      <c r="G70" s="279">
        <v>182</v>
      </c>
      <c r="H70" s="443" t="s">
        <v>65</v>
      </c>
      <c r="I70" s="443"/>
      <c r="J70" s="443"/>
      <c r="K70" s="443" t="s">
        <v>187</v>
      </c>
      <c r="L70" s="443"/>
      <c r="M70" s="290">
        <v>1750</v>
      </c>
      <c r="N70" s="290">
        <v>1800</v>
      </c>
      <c r="O70" s="290">
        <v>828</v>
      </c>
      <c r="P70" s="49">
        <f t="shared" si="0"/>
        <v>50</v>
      </c>
      <c r="Q70" s="290">
        <v>1900</v>
      </c>
      <c r="R70" s="290">
        <v>2200</v>
      </c>
      <c r="S70" s="289">
        <v>1800</v>
      </c>
      <c r="T70" s="339">
        <v>15</v>
      </c>
      <c r="U70" s="202"/>
      <c r="V70" s="208"/>
      <c r="W70" s="289"/>
      <c r="X70" s="203"/>
      <c r="Y70" s="339">
        <v>15</v>
      </c>
      <c r="Z70" s="339">
        <v>15</v>
      </c>
      <c r="AA70" s="339">
        <v>15</v>
      </c>
      <c r="AB70" s="383">
        <f t="shared" si="3"/>
        <v>1</v>
      </c>
    </row>
    <row r="71" spans="1:28" ht="33.75" customHeight="1">
      <c r="A71" s="281"/>
      <c r="B71" s="281"/>
      <c r="C71" s="281"/>
      <c r="D71" s="281"/>
      <c r="E71" s="428" t="s">
        <v>64</v>
      </c>
      <c r="F71" s="429"/>
      <c r="G71" s="279">
        <v>188</v>
      </c>
      <c r="H71" s="443" t="s">
        <v>65</v>
      </c>
      <c r="I71" s="443"/>
      <c r="J71" s="443"/>
      <c r="K71" s="443" t="s">
        <v>187</v>
      </c>
      <c r="L71" s="443"/>
      <c r="M71" s="290">
        <v>1750</v>
      </c>
      <c r="N71" s="290">
        <v>1800</v>
      </c>
      <c r="O71" s="290">
        <v>828</v>
      </c>
      <c r="P71" s="49">
        <f t="shared" si="0"/>
        <v>50</v>
      </c>
      <c r="Q71" s="290">
        <v>1900</v>
      </c>
      <c r="R71" s="290">
        <v>2200</v>
      </c>
      <c r="S71" s="289">
        <v>1800</v>
      </c>
      <c r="T71" s="339">
        <v>400</v>
      </c>
      <c r="U71" s="202"/>
      <c r="V71" s="208"/>
      <c r="W71" s="289"/>
      <c r="X71" s="203"/>
      <c r="Y71" s="339">
        <v>400</v>
      </c>
      <c r="Z71" s="339">
        <v>400</v>
      </c>
      <c r="AA71" s="339">
        <v>400</v>
      </c>
      <c r="AB71" s="383">
        <f t="shared" si="3"/>
        <v>1</v>
      </c>
    </row>
    <row r="72" spans="1:28" ht="33.75" customHeight="1">
      <c r="A72" s="281"/>
      <c r="B72" s="281"/>
      <c r="C72" s="281"/>
      <c r="D72" s="281"/>
      <c r="E72" s="428" t="s">
        <v>64</v>
      </c>
      <c r="F72" s="429"/>
      <c r="G72" s="279">
        <v>192</v>
      </c>
      <c r="H72" s="443" t="s">
        <v>65</v>
      </c>
      <c r="I72" s="443"/>
      <c r="J72" s="443"/>
      <c r="K72" s="443" t="s">
        <v>187</v>
      </c>
      <c r="L72" s="443"/>
      <c r="M72" s="290">
        <v>1750</v>
      </c>
      <c r="N72" s="290">
        <v>1800</v>
      </c>
      <c r="O72" s="290">
        <v>828</v>
      </c>
      <c r="P72" s="49">
        <f t="shared" si="0"/>
        <v>50</v>
      </c>
      <c r="Q72" s="290">
        <v>1900</v>
      </c>
      <c r="R72" s="290">
        <v>2200</v>
      </c>
      <c r="S72" s="289">
        <v>1800</v>
      </c>
      <c r="T72" s="339">
        <v>420</v>
      </c>
      <c r="U72" s="202"/>
      <c r="V72" s="208"/>
      <c r="W72" s="289"/>
      <c r="X72" s="203"/>
      <c r="Y72" s="339">
        <v>420</v>
      </c>
      <c r="Z72" s="339">
        <v>420</v>
      </c>
      <c r="AA72" s="339">
        <v>420</v>
      </c>
      <c r="AB72" s="383">
        <f t="shared" si="3"/>
        <v>1</v>
      </c>
    </row>
    <row r="73" spans="1:28" ht="33.75" customHeight="1">
      <c r="A73" s="281"/>
      <c r="B73" s="281"/>
      <c r="C73" s="281"/>
      <c r="D73" s="281"/>
      <c r="E73" s="428" t="s">
        <v>64</v>
      </c>
      <c r="F73" s="429"/>
      <c r="G73" s="279" t="s">
        <v>514</v>
      </c>
      <c r="H73" s="443" t="s">
        <v>65</v>
      </c>
      <c r="I73" s="443"/>
      <c r="J73" s="443"/>
      <c r="K73" s="443" t="s">
        <v>187</v>
      </c>
      <c r="L73" s="443"/>
      <c r="M73" s="290">
        <v>1750</v>
      </c>
      <c r="N73" s="290">
        <v>1800</v>
      </c>
      <c r="O73" s="290">
        <v>828</v>
      </c>
      <c r="P73" s="49">
        <f t="shared" si="0"/>
        <v>50</v>
      </c>
      <c r="Q73" s="290">
        <v>1900</v>
      </c>
      <c r="R73" s="290">
        <v>2200</v>
      </c>
      <c r="S73" s="289">
        <v>1800</v>
      </c>
      <c r="T73" s="339">
        <v>899</v>
      </c>
      <c r="U73" s="202"/>
      <c r="V73" s="208"/>
      <c r="W73" s="289"/>
      <c r="X73" s="203"/>
      <c r="Y73" s="339">
        <v>899</v>
      </c>
      <c r="Z73" s="339">
        <v>1471</v>
      </c>
      <c r="AA73" s="339">
        <v>1471</v>
      </c>
      <c r="AB73" s="383">
        <f t="shared" si="3"/>
        <v>1</v>
      </c>
    </row>
    <row r="74" spans="1:28" ht="33.75" customHeight="1">
      <c r="A74" s="281"/>
      <c r="B74" s="281"/>
      <c r="C74" s="281"/>
      <c r="D74" s="281"/>
      <c r="E74" s="428" t="s">
        <v>64</v>
      </c>
      <c r="F74" s="429"/>
      <c r="G74" s="279">
        <v>300</v>
      </c>
      <c r="H74" s="443" t="s">
        <v>65</v>
      </c>
      <c r="I74" s="443"/>
      <c r="J74" s="443"/>
      <c r="K74" s="443" t="s">
        <v>187</v>
      </c>
      <c r="L74" s="443"/>
      <c r="M74" s="290">
        <v>1750</v>
      </c>
      <c r="N74" s="290">
        <v>1800</v>
      </c>
      <c r="O74" s="290">
        <v>828</v>
      </c>
      <c r="P74" s="49">
        <f t="shared" si="0"/>
        <v>50</v>
      </c>
      <c r="Q74" s="290">
        <v>1900</v>
      </c>
      <c r="R74" s="290">
        <v>2200</v>
      </c>
      <c r="S74" s="289">
        <v>1800</v>
      </c>
      <c r="T74" s="339">
        <v>15</v>
      </c>
      <c r="U74" s="202"/>
      <c r="V74" s="208"/>
      <c r="W74" s="289"/>
      <c r="X74" s="203"/>
      <c r="Y74" s="339">
        <v>15</v>
      </c>
      <c r="Z74" s="339">
        <v>15</v>
      </c>
      <c r="AA74" s="339">
        <v>15</v>
      </c>
      <c r="AB74" s="383">
        <f t="shared" si="3"/>
        <v>1</v>
      </c>
    </row>
    <row r="75" spans="1:28" ht="42" customHeight="1">
      <c r="A75" s="281"/>
      <c r="B75" s="281"/>
      <c r="C75" s="281"/>
      <c r="D75" s="281"/>
      <c r="E75" s="428" t="s">
        <v>167</v>
      </c>
      <c r="F75" s="429"/>
      <c r="G75" s="294">
        <v>177</v>
      </c>
      <c r="H75" s="501" t="s">
        <v>65</v>
      </c>
      <c r="I75" s="501"/>
      <c r="J75" s="501"/>
      <c r="K75" s="501" t="s">
        <v>187</v>
      </c>
      <c r="L75" s="501"/>
      <c r="M75" s="296">
        <v>1300</v>
      </c>
      <c r="N75" s="296">
        <v>957</v>
      </c>
      <c r="O75" s="296">
        <v>386</v>
      </c>
      <c r="P75" s="49">
        <f t="shared" si="0"/>
        <v>-343</v>
      </c>
      <c r="Q75" s="296">
        <v>1400</v>
      </c>
      <c r="R75" s="296">
        <v>1500</v>
      </c>
      <c r="S75" s="297">
        <v>110</v>
      </c>
      <c r="T75" s="339">
        <v>40</v>
      </c>
      <c r="U75" s="202">
        <f>S75/N75</f>
        <v>0.11494252873563218</v>
      </c>
      <c r="V75" s="208">
        <f>S75-N75</f>
        <v>-847</v>
      </c>
      <c r="W75" s="289">
        <v>1050</v>
      </c>
      <c r="X75" s="203">
        <f>W75*1.2</f>
        <v>1260</v>
      </c>
      <c r="Y75" s="339">
        <v>40</v>
      </c>
      <c r="Z75" s="339">
        <v>40</v>
      </c>
      <c r="AA75" s="339">
        <v>40</v>
      </c>
      <c r="AB75" s="383">
        <f t="shared" si="3"/>
        <v>1</v>
      </c>
    </row>
    <row r="76" spans="1:28" ht="42" customHeight="1">
      <c r="A76" s="281"/>
      <c r="B76" s="281"/>
      <c r="C76" s="281"/>
      <c r="D76" s="281"/>
      <c r="E76" s="428" t="s">
        <v>516</v>
      </c>
      <c r="F76" s="429"/>
      <c r="G76" s="294">
        <v>885</v>
      </c>
      <c r="H76" s="501" t="s">
        <v>65</v>
      </c>
      <c r="I76" s="501"/>
      <c r="J76" s="501"/>
      <c r="K76" s="501" t="s">
        <v>187</v>
      </c>
      <c r="L76" s="501"/>
      <c r="M76" s="296">
        <v>1300</v>
      </c>
      <c r="N76" s="296">
        <v>957</v>
      </c>
      <c r="O76" s="296">
        <v>386</v>
      </c>
      <c r="P76" s="49">
        <f t="shared" si="0"/>
        <v>-343</v>
      </c>
      <c r="Q76" s="296">
        <v>1400</v>
      </c>
      <c r="R76" s="296">
        <v>1500</v>
      </c>
      <c r="S76" s="297">
        <v>110</v>
      </c>
      <c r="T76" s="339">
        <v>30</v>
      </c>
      <c r="U76" s="202">
        <f>S76/N76</f>
        <v>0.11494252873563218</v>
      </c>
      <c r="V76" s="208">
        <f>S76-N76</f>
        <v>-847</v>
      </c>
      <c r="W76" s="289">
        <v>1050</v>
      </c>
      <c r="X76" s="203">
        <f>W76*1.2</f>
        <v>1260</v>
      </c>
      <c r="Y76" s="339">
        <v>30</v>
      </c>
      <c r="Z76" s="339">
        <v>30</v>
      </c>
      <c r="AA76" s="339">
        <v>30</v>
      </c>
      <c r="AB76" s="383">
        <f t="shared" si="3"/>
        <v>1</v>
      </c>
    </row>
    <row r="77" spans="1:28" ht="42" customHeight="1">
      <c r="A77" s="281"/>
      <c r="B77" s="281"/>
      <c r="C77" s="281"/>
      <c r="D77" s="281"/>
      <c r="E77" s="428" t="s">
        <v>516</v>
      </c>
      <c r="F77" s="429"/>
      <c r="G77" s="294">
        <v>891</v>
      </c>
      <c r="H77" s="501" t="s">
        <v>65</v>
      </c>
      <c r="I77" s="501"/>
      <c r="J77" s="501"/>
      <c r="K77" s="501" t="s">
        <v>187</v>
      </c>
      <c r="L77" s="501"/>
      <c r="M77" s="296">
        <v>1300</v>
      </c>
      <c r="N77" s="296">
        <v>957</v>
      </c>
      <c r="O77" s="296">
        <v>386</v>
      </c>
      <c r="P77" s="49">
        <f t="shared" si="0"/>
        <v>-343</v>
      </c>
      <c r="Q77" s="296">
        <v>1400</v>
      </c>
      <c r="R77" s="296">
        <v>1500</v>
      </c>
      <c r="S77" s="297">
        <v>110</v>
      </c>
      <c r="T77" s="339">
        <v>15</v>
      </c>
      <c r="U77" s="202"/>
      <c r="V77" s="208"/>
      <c r="W77" s="289"/>
      <c r="X77" s="203"/>
      <c r="Y77" s="339">
        <v>15</v>
      </c>
      <c r="Z77" s="339">
        <v>15</v>
      </c>
      <c r="AA77" s="339">
        <v>15</v>
      </c>
      <c r="AB77" s="383">
        <f t="shared" si="3"/>
        <v>1</v>
      </c>
    </row>
    <row r="78" spans="1:28" ht="43.5" customHeight="1">
      <c r="A78" s="281"/>
      <c r="B78" s="281"/>
      <c r="C78" s="281"/>
      <c r="D78" s="281"/>
      <c r="E78" s="428" t="s">
        <v>66</v>
      </c>
      <c r="F78" s="429"/>
      <c r="G78" s="279" t="s">
        <v>445</v>
      </c>
      <c r="H78" s="443" t="s">
        <v>67</v>
      </c>
      <c r="I78" s="443"/>
      <c r="J78" s="443"/>
      <c r="K78" s="443" t="s">
        <v>187</v>
      </c>
      <c r="L78" s="443"/>
      <c r="M78" s="298">
        <v>60</v>
      </c>
      <c r="N78" s="290">
        <v>6</v>
      </c>
      <c r="O78" s="290">
        <v>3</v>
      </c>
      <c r="P78" s="49">
        <f t="shared" si="0"/>
        <v>-54</v>
      </c>
      <c r="Q78" s="290">
        <v>75</v>
      </c>
      <c r="R78" s="290">
        <v>90</v>
      </c>
      <c r="S78" s="289">
        <v>55</v>
      </c>
      <c r="T78" s="339">
        <v>45</v>
      </c>
      <c r="U78" s="202">
        <f>S78/N78</f>
        <v>9.166666666666666</v>
      </c>
      <c r="V78" s="208">
        <f t="shared" si="2"/>
        <v>49</v>
      </c>
      <c r="W78" s="289">
        <v>8</v>
      </c>
      <c r="X78" s="203">
        <f>W78*1.2</f>
        <v>9.6</v>
      </c>
      <c r="Y78" s="339">
        <v>45</v>
      </c>
      <c r="Z78" s="339">
        <v>45</v>
      </c>
      <c r="AA78" s="339">
        <v>45</v>
      </c>
      <c r="AB78" s="383">
        <f t="shared" si="3"/>
        <v>1</v>
      </c>
    </row>
    <row r="79" spans="1:28" ht="25.5" customHeight="1">
      <c r="A79" s="281"/>
      <c r="B79" s="281"/>
      <c r="C79" s="281"/>
      <c r="D79" s="281"/>
      <c r="E79" s="428" t="s">
        <v>68</v>
      </c>
      <c r="F79" s="429"/>
      <c r="G79" s="279" t="s">
        <v>69</v>
      </c>
      <c r="H79" s="443" t="s">
        <v>70</v>
      </c>
      <c r="I79" s="443"/>
      <c r="J79" s="443"/>
      <c r="K79" s="443" t="s">
        <v>187</v>
      </c>
      <c r="L79" s="443"/>
      <c r="M79" s="298">
        <v>150</v>
      </c>
      <c r="N79" s="290">
        <v>100</v>
      </c>
      <c r="O79" s="290">
        <v>47</v>
      </c>
      <c r="P79" s="49">
        <f t="shared" si="0"/>
        <v>-50</v>
      </c>
      <c r="Q79" s="290">
        <v>180</v>
      </c>
      <c r="R79" s="290">
        <v>210</v>
      </c>
      <c r="S79" s="289">
        <v>120</v>
      </c>
      <c r="T79" s="339">
        <v>350</v>
      </c>
      <c r="U79" s="202">
        <f>S79/N79</f>
        <v>1.2</v>
      </c>
      <c r="V79" s="208">
        <f t="shared" si="2"/>
        <v>20</v>
      </c>
      <c r="W79" s="289">
        <v>120</v>
      </c>
      <c r="X79" s="203">
        <f>W79*1.2</f>
        <v>144</v>
      </c>
      <c r="Y79" s="339">
        <v>350</v>
      </c>
      <c r="Z79" s="339">
        <v>350</v>
      </c>
      <c r="AA79" s="339">
        <v>350</v>
      </c>
      <c r="AB79" s="383">
        <f t="shared" si="3"/>
        <v>1</v>
      </c>
    </row>
    <row r="80" spans="1:28" ht="46.5" customHeight="1">
      <c r="A80" s="281"/>
      <c r="B80" s="281"/>
      <c r="C80" s="281"/>
      <c r="D80" s="281"/>
      <c r="E80" s="428" t="s">
        <v>167</v>
      </c>
      <c r="F80" s="429"/>
      <c r="G80" s="279" t="s">
        <v>514</v>
      </c>
      <c r="H80" s="469">
        <v>11643000010000</v>
      </c>
      <c r="I80" s="469"/>
      <c r="J80" s="469"/>
      <c r="K80" s="443" t="s">
        <v>187</v>
      </c>
      <c r="L80" s="443"/>
      <c r="M80" s="298">
        <v>1300</v>
      </c>
      <c r="N80" s="290">
        <v>957</v>
      </c>
      <c r="O80" s="290">
        <v>386</v>
      </c>
      <c r="P80" s="49">
        <f t="shared" si="0"/>
        <v>-343</v>
      </c>
      <c r="Q80" s="290">
        <v>1400</v>
      </c>
      <c r="R80" s="290">
        <v>1500</v>
      </c>
      <c r="S80" s="18">
        <v>110</v>
      </c>
      <c r="T80" s="339">
        <v>10</v>
      </c>
      <c r="U80" s="202"/>
      <c r="V80" s="208"/>
      <c r="W80" s="289"/>
      <c r="X80" s="203"/>
      <c r="Y80" s="339">
        <v>10</v>
      </c>
      <c r="Z80" s="339">
        <v>10</v>
      </c>
      <c r="AA80" s="339">
        <v>10</v>
      </c>
      <c r="AB80" s="383">
        <f aca="true" t="shared" si="9" ref="AB80:AB127">AA80/Z80</f>
        <v>1</v>
      </c>
    </row>
    <row r="81" spans="1:28" ht="46.5" customHeight="1">
      <c r="A81" s="281"/>
      <c r="B81" s="281"/>
      <c r="C81" s="281"/>
      <c r="D81" s="281"/>
      <c r="E81" s="428" t="s">
        <v>167</v>
      </c>
      <c r="F81" s="429"/>
      <c r="G81" s="279">
        <v>188</v>
      </c>
      <c r="H81" s="469">
        <v>11643000010000</v>
      </c>
      <c r="I81" s="469"/>
      <c r="J81" s="469"/>
      <c r="K81" s="443" t="s">
        <v>187</v>
      </c>
      <c r="L81" s="443"/>
      <c r="M81" s="298"/>
      <c r="N81" s="290"/>
      <c r="O81" s="290"/>
      <c r="P81" s="49"/>
      <c r="Q81" s="290"/>
      <c r="R81" s="290"/>
      <c r="S81" s="18"/>
      <c r="T81" s="339">
        <v>90</v>
      </c>
      <c r="U81" s="202"/>
      <c r="V81" s="208"/>
      <c r="W81" s="289"/>
      <c r="X81" s="203"/>
      <c r="Y81" s="339">
        <v>90</v>
      </c>
      <c r="Z81" s="339">
        <v>90</v>
      </c>
      <c r="AA81" s="339">
        <v>90</v>
      </c>
      <c r="AB81" s="383">
        <f t="shared" si="9"/>
        <v>1</v>
      </c>
    </row>
    <row r="82" spans="1:28" ht="46.5" customHeight="1">
      <c r="A82" s="281"/>
      <c r="B82" s="281"/>
      <c r="C82" s="281"/>
      <c r="D82" s="281"/>
      <c r="E82" s="428" t="s">
        <v>68</v>
      </c>
      <c r="F82" s="429"/>
      <c r="G82" s="279">
        <v>188</v>
      </c>
      <c r="H82" s="469">
        <v>11630030016000</v>
      </c>
      <c r="I82" s="469"/>
      <c r="J82" s="469"/>
      <c r="K82" s="443" t="s">
        <v>187</v>
      </c>
      <c r="L82" s="443"/>
      <c r="M82" s="298">
        <v>150</v>
      </c>
      <c r="N82" s="290">
        <v>100</v>
      </c>
      <c r="O82" s="290">
        <v>47</v>
      </c>
      <c r="P82" s="49">
        <f>N82-M82</f>
        <v>-50</v>
      </c>
      <c r="Q82" s="290">
        <v>180</v>
      </c>
      <c r="R82" s="290">
        <v>210</v>
      </c>
      <c r="S82" s="289">
        <v>120</v>
      </c>
      <c r="T82" s="339">
        <v>10</v>
      </c>
      <c r="U82" s="202"/>
      <c r="V82" s="208"/>
      <c r="W82" s="289"/>
      <c r="X82" s="203"/>
      <c r="Y82" s="339">
        <v>10</v>
      </c>
      <c r="Z82" s="339">
        <v>10</v>
      </c>
      <c r="AA82" s="339">
        <v>10</v>
      </c>
      <c r="AB82" s="383">
        <f t="shared" si="9"/>
        <v>1</v>
      </c>
    </row>
    <row r="83" spans="1:28" ht="46.5" customHeight="1">
      <c r="A83" s="281"/>
      <c r="B83" s="281"/>
      <c r="C83" s="281"/>
      <c r="D83" s="281"/>
      <c r="E83" s="428" t="s">
        <v>68</v>
      </c>
      <c r="F83" s="429"/>
      <c r="G83" s="279">
        <v>321</v>
      </c>
      <c r="H83" s="469">
        <v>11625060016000</v>
      </c>
      <c r="I83" s="469"/>
      <c r="J83" s="469"/>
      <c r="K83" s="460">
        <v>140</v>
      </c>
      <c r="L83" s="461"/>
      <c r="M83" s="298"/>
      <c r="N83" s="290"/>
      <c r="O83" s="290"/>
      <c r="P83" s="49"/>
      <c r="Q83" s="290"/>
      <c r="R83" s="290"/>
      <c r="S83" s="289"/>
      <c r="T83" s="339">
        <v>20</v>
      </c>
      <c r="U83" s="202"/>
      <c r="V83" s="208"/>
      <c r="W83" s="289"/>
      <c r="X83" s="203"/>
      <c r="Y83" s="339">
        <v>20</v>
      </c>
      <c r="Z83" s="339">
        <v>20</v>
      </c>
      <c r="AA83" s="339">
        <v>20</v>
      </c>
      <c r="AB83" s="383">
        <f t="shared" si="9"/>
        <v>1</v>
      </c>
    </row>
    <row r="84" spans="1:28" ht="42" customHeight="1" hidden="1">
      <c r="A84" s="281"/>
      <c r="B84" s="281"/>
      <c r="C84" s="281"/>
      <c r="D84" s="281"/>
      <c r="E84" s="428"/>
      <c r="F84" s="429"/>
      <c r="G84" s="299"/>
      <c r="H84" s="494"/>
      <c r="I84" s="494"/>
      <c r="J84" s="494"/>
      <c r="K84" s="494"/>
      <c r="L84" s="494"/>
      <c r="M84" s="300"/>
      <c r="N84" s="300"/>
      <c r="O84" s="300"/>
      <c r="P84" s="280"/>
      <c r="Q84" s="300"/>
      <c r="R84" s="300"/>
      <c r="S84" s="301"/>
      <c r="T84" s="301"/>
      <c r="U84" s="202"/>
      <c r="V84" s="208"/>
      <c r="W84" s="289"/>
      <c r="X84" s="203"/>
      <c r="Y84" s="301"/>
      <c r="Z84" s="301"/>
      <c r="AA84" s="301"/>
      <c r="AB84" s="383" t="e">
        <f t="shared" si="9"/>
        <v>#DIV/0!</v>
      </c>
    </row>
    <row r="85" spans="1:28" ht="42" customHeight="1" hidden="1">
      <c r="A85" s="281"/>
      <c r="B85" s="281"/>
      <c r="C85" s="281"/>
      <c r="D85" s="281"/>
      <c r="E85" s="495" t="s">
        <v>148</v>
      </c>
      <c r="F85" s="496"/>
      <c r="G85" s="279"/>
      <c r="H85" s="477">
        <v>11700000000000</v>
      </c>
      <c r="I85" s="477"/>
      <c r="J85" s="477"/>
      <c r="K85" s="317"/>
      <c r="L85" s="317"/>
      <c r="M85" s="298"/>
      <c r="N85" s="290"/>
      <c r="O85" s="290">
        <v>-673</v>
      </c>
      <c r="P85" s="296"/>
      <c r="Q85" s="290"/>
      <c r="R85" s="290"/>
      <c r="S85" s="289"/>
      <c r="T85" s="289"/>
      <c r="U85" s="202"/>
      <c r="V85" s="198">
        <f t="shared" si="2"/>
        <v>0</v>
      </c>
      <c r="W85" s="289"/>
      <c r="X85" s="203">
        <f>W85*1.2</f>
        <v>0</v>
      </c>
      <c r="Y85" s="289"/>
      <c r="Z85" s="289"/>
      <c r="AA85" s="289"/>
      <c r="AB85" s="383" t="e">
        <f t="shared" si="9"/>
        <v>#DIV/0!</v>
      </c>
    </row>
    <row r="86" spans="1:28" ht="27" customHeight="1">
      <c r="A86" s="302"/>
      <c r="B86" s="302"/>
      <c r="C86" s="302"/>
      <c r="D86" s="302"/>
      <c r="E86" s="497" t="s">
        <v>15</v>
      </c>
      <c r="F86" s="498"/>
      <c r="G86" s="253"/>
      <c r="H86" s="499"/>
      <c r="I86" s="499"/>
      <c r="J86" s="499"/>
      <c r="K86" s="499"/>
      <c r="L86" s="499"/>
      <c r="M86" s="254" t="e">
        <f>M13+M19+M26+M32+M38+M43+M49+M40+M29</f>
        <v>#REF!</v>
      </c>
      <c r="N86" s="254" t="e">
        <f>N13+N19+N26+N32+N38+N43+N49+N40+N29</f>
        <v>#REF!</v>
      </c>
      <c r="O86" s="254" t="e">
        <f>O13+O19+O26+O32+O38+O43+O49+O40+O29+O85</f>
        <v>#REF!</v>
      </c>
      <c r="P86" s="254" t="e">
        <f>P13+P19+P26+P32+P38+P43+P49+P40+P29+P85</f>
        <v>#REF!</v>
      </c>
      <c r="Q86" s="254" t="e">
        <f>Q13+Q19+Q26+Q32+Q38+Q43+Q49+Q40+Q29</f>
        <v>#REF!</v>
      </c>
      <c r="R86" s="254" t="e">
        <f>R13+R19+R26+R32+R38+R43+R49+R40+R29</f>
        <v>#REF!</v>
      </c>
      <c r="S86" s="254">
        <f>S13+S19+S26+S32+S38+S43+S49+S40+S29+S85</f>
        <v>175157</v>
      </c>
      <c r="T86" s="330">
        <f>T13+T19+T26+T32+T38+T43+T49+T40+T29+T85</f>
        <v>180858</v>
      </c>
      <c r="U86" s="217" t="e">
        <f>S86/N86</f>
        <v>#REF!</v>
      </c>
      <c r="V86" s="218" t="e">
        <f t="shared" si="2"/>
        <v>#REF!</v>
      </c>
      <c r="W86" s="219" t="e">
        <f>W13+W19+W26+W32+W38+W43+W49+W40+W29+W85</f>
        <v>#REF!</v>
      </c>
      <c r="X86" s="219" t="e">
        <f>X13+X19+X26+X32+X38+X43+X49+X40+X29+X85</f>
        <v>#REF!</v>
      </c>
      <c r="Y86" s="330">
        <f>Y13+Y19+Y26+Y32+Y38+Y43+Y49+Y40+Y29+Y85</f>
        <v>195838.84</v>
      </c>
      <c r="Z86" s="330">
        <f>Z13+Z19+Z26+Z32+Z38+Z40+Z43+Z49+Z31</f>
        <v>192666.59999999998</v>
      </c>
      <c r="AA86" s="330">
        <f>AA13+AA19+AA26+AA32+AA38+AA40+AA43+AA49+AA31</f>
        <v>177264.16999999998</v>
      </c>
      <c r="AB86" s="383">
        <f t="shared" si="9"/>
        <v>0.9200565640334132</v>
      </c>
    </row>
    <row r="87" spans="1:29" s="2" customFormat="1" ht="39.75" customHeight="1">
      <c r="A87" s="491" t="s">
        <v>471</v>
      </c>
      <c r="B87" s="491"/>
      <c r="C87" s="491"/>
      <c r="D87" s="491"/>
      <c r="E87" s="491"/>
      <c r="F87" s="491"/>
      <c r="G87" s="491"/>
      <c r="H87" s="492" t="s">
        <v>340</v>
      </c>
      <c r="I87" s="492"/>
      <c r="J87" s="492"/>
      <c r="K87" s="492"/>
      <c r="L87" s="492"/>
      <c r="M87" s="252">
        <v>408944</v>
      </c>
      <c r="N87" s="252">
        <v>408944</v>
      </c>
      <c r="O87" s="252"/>
      <c r="P87" s="252"/>
      <c r="Q87" s="252">
        <v>378488.3</v>
      </c>
      <c r="R87" s="252">
        <v>382244.2</v>
      </c>
      <c r="S87" s="255" t="e">
        <f>S88+S93+S101+S128</f>
        <v>#REF!</v>
      </c>
      <c r="T87" s="322" t="e">
        <f>T88+T93+T101+T128</f>
        <v>#REF!</v>
      </c>
      <c r="U87" s="220" t="e">
        <f>S87/N87</f>
        <v>#REF!</v>
      </c>
      <c r="V87" s="208" t="e">
        <f t="shared" si="2"/>
        <v>#REF!</v>
      </c>
      <c r="W87" s="50" t="e">
        <f>W88+W100+W104+W106+W111+W113+#REF!+#REF!+#REF!+W127+#REF!+W149</f>
        <v>#REF!</v>
      </c>
      <c r="X87" s="50" t="e">
        <f>X88+X100+X104+X106+X111+X113+#REF!+#REF!+#REF!+X127+#REF!+X149</f>
        <v>#REF!</v>
      </c>
      <c r="Y87" s="322" t="e">
        <f>Y88+Y93+Y101+Y128</f>
        <v>#REF!</v>
      </c>
      <c r="Z87" s="322">
        <f>Z88+Z93+Z101+Z128+Z148</f>
        <v>645426.2000000001</v>
      </c>
      <c r="AA87" s="322">
        <f>AA88+AA93+AA101+AA128+AA148</f>
        <v>636715.29</v>
      </c>
      <c r="AB87" s="383">
        <f t="shared" si="9"/>
        <v>0.9865036312439749</v>
      </c>
      <c r="AC87" s="2">
        <v>639568.995</v>
      </c>
    </row>
    <row r="88" spans="1:29" s="10" customFormat="1" ht="29.25" customHeight="1">
      <c r="A88" s="221"/>
      <c r="B88" s="493" t="s">
        <v>99</v>
      </c>
      <c r="C88" s="493"/>
      <c r="D88" s="493"/>
      <c r="E88" s="493"/>
      <c r="F88" s="493"/>
      <c r="G88" s="493"/>
      <c r="H88" s="500" t="s">
        <v>100</v>
      </c>
      <c r="I88" s="500"/>
      <c r="J88" s="500"/>
      <c r="K88" s="500"/>
      <c r="L88" s="500"/>
      <c r="M88" s="256">
        <f>M89+M91</f>
        <v>108779</v>
      </c>
      <c r="N88" s="256">
        <f>N89+N91</f>
        <v>108779</v>
      </c>
      <c r="O88" s="256"/>
      <c r="P88" s="256"/>
      <c r="Q88" s="256">
        <v>86423</v>
      </c>
      <c r="R88" s="256">
        <v>86723</v>
      </c>
      <c r="S88" s="256">
        <f>S89+S91</f>
        <v>58595.1</v>
      </c>
      <c r="T88" s="323">
        <f>T89+T91</f>
        <v>61967.8</v>
      </c>
      <c r="U88" s="223">
        <f>S88/N88</f>
        <v>0.5386618740749594</v>
      </c>
      <c r="V88" s="198">
        <f t="shared" si="2"/>
        <v>-50183.9</v>
      </c>
      <c r="W88" s="222">
        <f>W89+W91</f>
        <v>44547</v>
      </c>
      <c r="X88" s="222">
        <f>X89</f>
        <v>44573</v>
      </c>
      <c r="Y88" s="323">
        <f>Y89+Y91</f>
        <v>61967.8</v>
      </c>
      <c r="Z88" s="323">
        <f>Z89+Z91</f>
        <v>60562.54</v>
      </c>
      <c r="AA88" s="323">
        <f>AA89+AA91</f>
        <v>60562.54</v>
      </c>
      <c r="AB88" s="383">
        <f t="shared" si="9"/>
        <v>1</v>
      </c>
      <c r="AC88" s="386">
        <f>Z87-AC87</f>
        <v>5857.2050000000745</v>
      </c>
    </row>
    <row r="89" spans="1:28" s="6" customFormat="1" ht="33.75" customHeight="1">
      <c r="A89" s="283"/>
      <c r="B89" s="283"/>
      <c r="C89" s="459" t="s">
        <v>342</v>
      </c>
      <c r="D89" s="459"/>
      <c r="E89" s="459"/>
      <c r="F89" s="459"/>
      <c r="G89" s="459"/>
      <c r="H89" s="427" t="s">
        <v>475</v>
      </c>
      <c r="I89" s="427"/>
      <c r="J89" s="427"/>
      <c r="K89" s="427"/>
      <c r="L89" s="427"/>
      <c r="M89" s="39">
        <v>86191</v>
      </c>
      <c r="N89" s="39">
        <f>N90</f>
        <v>86191</v>
      </c>
      <c r="O89" s="39"/>
      <c r="P89" s="39"/>
      <c r="Q89" s="39">
        <v>86423</v>
      </c>
      <c r="R89" s="39">
        <v>86723</v>
      </c>
      <c r="S89" s="92">
        <f>S90</f>
        <v>47135</v>
      </c>
      <c r="T89" s="324">
        <f>T90</f>
        <v>49923</v>
      </c>
      <c r="U89" s="220">
        <f>S89/N89</f>
        <v>0.5468668422457101</v>
      </c>
      <c r="V89" s="208">
        <f t="shared" si="2"/>
        <v>-39056</v>
      </c>
      <c r="W89" s="39">
        <f>W90</f>
        <v>44547</v>
      </c>
      <c r="X89" s="39">
        <f>X90</f>
        <v>44573</v>
      </c>
      <c r="Y89" s="324">
        <f>Y90</f>
        <v>49923</v>
      </c>
      <c r="Z89" s="324">
        <f>Z90</f>
        <v>49923</v>
      </c>
      <c r="AA89" s="324">
        <f>AA90</f>
        <v>49923</v>
      </c>
      <c r="AB89" s="383">
        <f t="shared" si="9"/>
        <v>1</v>
      </c>
    </row>
    <row r="90" spans="1:28" ht="27.75" customHeight="1">
      <c r="A90" s="281"/>
      <c r="B90" s="281"/>
      <c r="C90" s="281"/>
      <c r="D90" s="281"/>
      <c r="E90" s="428" t="s">
        <v>290</v>
      </c>
      <c r="F90" s="429"/>
      <c r="G90" s="279" t="s">
        <v>149</v>
      </c>
      <c r="H90" s="443" t="s">
        <v>291</v>
      </c>
      <c r="I90" s="443"/>
      <c r="J90" s="443"/>
      <c r="K90" s="443" t="s">
        <v>292</v>
      </c>
      <c r="L90" s="443"/>
      <c r="M90" s="290">
        <v>86191</v>
      </c>
      <c r="N90" s="290">
        <v>86191</v>
      </c>
      <c r="O90" s="290"/>
      <c r="P90" s="290"/>
      <c r="Q90" s="290">
        <v>86423</v>
      </c>
      <c r="R90" s="290">
        <v>86723</v>
      </c>
      <c r="S90" s="91">
        <v>47135</v>
      </c>
      <c r="T90" s="325">
        <v>49923</v>
      </c>
      <c r="U90" s="220">
        <f>S90/N90</f>
        <v>0.5468668422457101</v>
      </c>
      <c r="V90" s="208">
        <f t="shared" si="2"/>
        <v>-39056</v>
      </c>
      <c r="W90" s="224">
        <v>44547</v>
      </c>
      <c r="X90" s="224">
        <v>44573</v>
      </c>
      <c r="Y90" s="325">
        <v>49923</v>
      </c>
      <c r="Z90" s="325">
        <v>49923</v>
      </c>
      <c r="AA90" s="325">
        <v>49923</v>
      </c>
      <c r="AB90" s="383">
        <f t="shared" si="9"/>
        <v>1</v>
      </c>
    </row>
    <row r="91" spans="1:28" s="6" customFormat="1" ht="27" customHeight="1">
      <c r="A91" s="283"/>
      <c r="B91" s="283"/>
      <c r="C91" s="459" t="s">
        <v>339</v>
      </c>
      <c r="D91" s="459"/>
      <c r="E91" s="459"/>
      <c r="F91" s="459"/>
      <c r="G91" s="459"/>
      <c r="H91" s="427" t="s">
        <v>293</v>
      </c>
      <c r="I91" s="427"/>
      <c r="J91" s="427"/>
      <c r="K91" s="427"/>
      <c r="L91" s="427"/>
      <c r="M91" s="39">
        <v>22588</v>
      </c>
      <c r="N91" s="39">
        <v>22588</v>
      </c>
      <c r="O91" s="39"/>
      <c r="P91" s="39"/>
      <c r="Q91" s="39">
        <v>0</v>
      </c>
      <c r="R91" s="39">
        <v>0</v>
      </c>
      <c r="S91" s="91">
        <f>S92</f>
        <v>11460.1</v>
      </c>
      <c r="T91" s="325">
        <f>T92</f>
        <v>12044.8</v>
      </c>
      <c r="U91" s="225"/>
      <c r="V91" s="208">
        <f t="shared" si="2"/>
        <v>-11127.9</v>
      </c>
      <c r="W91" s="225">
        <v>0</v>
      </c>
      <c r="X91" s="225"/>
      <c r="Y91" s="325">
        <f>Y92</f>
        <v>12044.8</v>
      </c>
      <c r="Z91" s="325">
        <f>Z92</f>
        <v>10639.54</v>
      </c>
      <c r="AA91" s="325">
        <f>AA92</f>
        <v>10639.54</v>
      </c>
      <c r="AB91" s="383">
        <f t="shared" si="9"/>
        <v>1</v>
      </c>
    </row>
    <row r="92" spans="1:28" ht="54.75" customHeight="1">
      <c r="A92" s="281"/>
      <c r="B92" s="281"/>
      <c r="C92" s="281"/>
      <c r="D92" s="281"/>
      <c r="E92" s="428" t="s">
        <v>131</v>
      </c>
      <c r="F92" s="429"/>
      <c r="G92" s="279" t="s">
        <v>149</v>
      </c>
      <c r="H92" s="443" t="s">
        <v>294</v>
      </c>
      <c r="I92" s="443"/>
      <c r="J92" s="443"/>
      <c r="K92" s="443" t="s">
        <v>292</v>
      </c>
      <c r="L92" s="443"/>
      <c r="M92" s="290">
        <v>22588</v>
      </c>
      <c r="N92" s="290">
        <v>22588</v>
      </c>
      <c r="O92" s="290"/>
      <c r="P92" s="290"/>
      <c r="Q92" s="290">
        <v>0</v>
      </c>
      <c r="R92" s="290">
        <v>0</v>
      </c>
      <c r="S92" s="289">
        <v>11460.1</v>
      </c>
      <c r="T92" s="320">
        <v>12044.8</v>
      </c>
      <c r="U92" s="289"/>
      <c r="V92" s="208">
        <f t="shared" si="2"/>
        <v>-11127.9</v>
      </c>
      <c r="W92" s="289">
        <v>0</v>
      </c>
      <c r="X92" s="289"/>
      <c r="Y92" s="320">
        <v>12044.8</v>
      </c>
      <c r="Z92" s="320">
        <v>10639.54</v>
      </c>
      <c r="AA92" s="320">
        <v>10639.54</v>
      </c>
      <c r="AB92" s="383">
        <f t="shared" si="9"/>
        <v>1</v>
      </c>
    </row>
    <row r="93" spans="1:28" s="10" customFormat="1" ht="39" customHeight="1">
      <c r="A93" s="316"/>
      <c r="B93" s="437" t="s">
        <v>168</v>
      </c>
      <c r="C93" s="437"/>
      <c r="D93" s="437"/>
      <c r="E93" s="437"/>
      <c r="F93" s="437"/>
      <c r="G93" s="437"/>
      <c r="H93" s="438" t="s">
        <v>295</v>
      </c>
      <c r="I93" s="438"/>
      <c r="J93" s="438"/>
      <c r="K93" s="438">
        <v>151</v>
      </c>
      <c r="L93" s="438"/>
      <c r="M93" s="257">
        <v>24188.2</v>
      </c>
      <c r="N93" s="257">
        <v>47157.87</v>
      </c>
      <c r="O93" s="257"/>
      <c r="P93" s="257"/>
      <c r="Q93" s="257">
        <v>25597.7</v>
      </c>
      <c r="R93" s="257">
        <v>26553.1</v>
      </c>
      <c r="S93" s="258" t="e">
        <f>S100</f>
        <v>#REF!</v>
      </c>
      <c r="T93" s="326" t="e">
        <f>T100</f>
        <v>#REF!</v>
      </c>
      <c r="U93" s="51"/>
      <c r="V93" s="208" t="e">
        <f t="shared" si="2"/>
        <v>#REF!</v>
      </c>
      <c r="W93" s="51"/>
      <c r="X93" s="51"/>
      <c r="Y93" s="326" t="e">
        <f>Y100+Y94+#REF!</f>
        <v>#REF!</v>
      </c>
      <c r="Z93" s="326">
        <f>SUM(Z94:Z100)</f>
        <v>165618.01</v>
      </c>
      <c r="AA93" s="326">
        <f>SUM(AA94:AA100)</f>
        <v>157679.3</v>
      </c>
      <c r="AB93" s="383">
        <f t="shared" si="9"/>
        <v>0.9520661430480899</v>
      </c>
    </row>
    <row r="94" spans="1:28" s="10" customFormat="1" ht="75.75" customHeight="1">
      <c r="A94" s="316"/>
      <c r="B94" s="344"/>
      <c r="C94" s="344"/>
      <c r="D94" s="344"/>
      <c r="E94" s="413" t="s">
        <v>473</v>
      </c>
      <c r="F94" s="489"/>
      <c r="G94" s="345"/>
      <c r="H94" s="425" t="s">
        <v>613</v>
      </c>
      <c r="I94" s="490"/>
      <c r="J94" s="439"/>
      <c r="K94" s="425">
        <v>151</v>
      </c>
      <c r="L94" s="439"/>
      <c r="M94" s="346"/>
      <c r="N94" s="346"/>
      <c r="O94" s="346"/>
      <c r="P94" s="346"/>
      <c r="Q94" s="346"/>
      <c r="R94" s="346"/>
      <c r="S94" s="347"/>
      <c r="T94" s="348"/>
      <c r="U94" s="347"/>
      <c r="V94" s="215"/>
      <c r="W94" s="347"/>
      <c r="X94" s="347"/>
      <c r="Y94" s="348">
        <v>60303.67</v>
      </c>
      <c r="Z94" s="348">
        <v>986.48</v>
      </c>
      <c r="AA94" s="348">
        <v>986.48</v>
      </c>
      <c r="AB94" s="383">
        <f t="shared" si="9"/>
        <v>1</v>
      </c>
    </row>
    <row r="95" spans="1:28" s="10" customFormat="1" ht="75.75" customHeight="1">
      <c r="A95" s="316"/>
      <c r="B95" s="344"/>
      <c r="C95" s="344"/>
      <c r="D95" s="344"/>
      <c r="E95" s="413" t="s">
        <v>640</v>
      </c>
      <c r="F95" s="414"/>
      <c r="G95" s="345"/>
      <c r="H95" s="415">
        <v>20202077050000100</v>
      </c>
      <c r="I95" s="416"/>
      <c r="J95" s="417"/>
      <c r="K95" s="406"/>
      <c r="L95" s="407"/>
      <c r="M95" s="346"/>
      <c r="N95" s="346"/>
      <c r="O95" s="346"/>
      <c r="P95" s="346"/>
      <c r="Q95" s="346"/>
      <c r="R95" s="346"/>
      <c r="S95" s="347"/>
      <c r="T95" s="348"/>
      <c r="U95" s="347"/>
      <c r="V95" s="215"/>
      <c r="W95" s="347"/>
      <c r="X95" s="347"/>
      <c r="Y95" s="348"/>
      <c r="Z95" s="348">
        <v>6956.23</v>
      </c>
      <c r="AA95" s="348">
        <v>2259.98</v>
      </c>
      <c r="AB95" s="383">
        <f t="shared" si="9"/>
        <v>0.3248857498961363</v>
      </c>
    </row>
    <row r="96" spans="1:28" s="10" customFormat="1" ht="75.75" customHeight="1">
      <c r="A96" s="316"/>
      <c r="B96" s="344"/>
      <c r="C96" s="344"/>
      <c r="D96" s="344"/>
      <c r="E96" s="413" t="s">
        <v>376</v>
      </c>
      <c r="F96" s="414"/>
      <c r="G96" s="345"/>
      <c r="H96" s="425" t="s">
        <v>614</v>
      </c>
      <c r="I96" s="436"/>
      <c r="J96" s="426"/>
      <c r="K96" s="425"/>
      <c r="L96" s="426"/>
      <c r="M96" s="346"/>
      <c r="N96" s="346"/>
      <c r="O96" s="346"/>
      <c r="P96" s="346"/>
      <c r="Q96" s="346"/>
      <c r="R96" s="346"/>
      <c r="S96" s="347"/>
      <c r="T96" s="348"/>
      <c r="U96" s="347"/>
      <c r="V96" s="215"/>
      <c r="W96" s="347"/>
      <c r="X96" s="347"/>
      <c r="Y96" s="348"/>
      <c r="Z96" s="348">
        <v>2260.01</v>
      </c>
      <c r="AA96" s="348">
        <v>2260.01</v>
      </c>
      <c r="AB96" s="383">
        <f>AA96/Z96</f>
        <v>1</v>
      </c>
    </row>
    <row r="97" spans="1:28" s="10" customFormat="1" ht="75.75" customHeight="1">
      <c r="A97" s="316"/>
      <c r="B97" s="344"/>
      <c r="C97" s="344"/>
      <c r="D97" s="344"/>
      <c r="E97" s="413" t="s">
        <v>376</v>
      </c>
      <c r="F97" s="414"/>
      <c r="G97" s="345"/>
      <c r="H97" s="425" t="s">
        <v>614</v>
      </c>
      <c r="I97" s="436"/>
      <c r="J97" s="426"/>
      <c r="K97" s="425"/>
      <c r="L97" s="426"/>
      <c r="M97" s="346"/>
      <c r="N97" s="346"/>
      <c r="O97" s="346"/>
      <c r="P97" s="346"/>
      <c r="Q97" s="346"/>
      <c r="R97" s="346"/>
      <c r="S97" s="347"/>
      <c r="T97" s="348"/>
      <c r="U97" s="347"/>
      <c r="V97" s="215"/>
      <c r="W97" s="347"/>
      <c r="X97" s="347"/>
      <c r="Y97" s="348"/>
      <c r="Z97" s="348">
        <v>60303.67</v>
      </c>
      <c r="AA97" s="348">
        <v>60303.67</v>
      </c>
      <c r="AB97" s="383">
        <f>AA97/Z97</f>
        <v>1</v>
      </c>
    </row>
    <row r="98" spans="1:28" s="10" customFormat="1" ht="75.75" customHeight="1">
      <c r="A98" s="316"/>
      <c r="B98" s="344"/>
      <c r="C98" s="344"/>
      <c r="D98" s="344"/>
      <c r="E98" s="413" t="s">
        <v>151</v>
      </c>
      <c r="F98" s="414"/>
      <c r="G98" s="345"/>
      <c r="H98" s="425" t="s">
        <v>615</v>
      </c>
      <c r="I98" s="436"/>
      <c r="J98" s="426"/>
      <c r="K98" s="425"/>
      <c r="L98" s="426"/>
      <c r="M98" s="346"/>
      <c r="N98" s="346"/>
      <c r="O98" s="346"/>
      <c r="P98" s="346"/>
      <c r="Q98" s="346"/>
      <c r="R98" s="346"/>
      <c r="S98" s="347"/>
      <c r="T98" s="348"/>
      <c r="U98" s="347"/>
      <c r="V98" s="215"/>
      <c r="W98" s="347"/>
      <c r="X98" s="347"/>
      <c r="Y98" s="348"/>
      <c r="Z98" s="348">
        <v>12882.19</v>
      </c>
      <c r="AA98" s="348">
        <v>12882.19</v>
      </c>
      <c r="AB98" s="383">
        <f>AA98/Z98</f>
        <v>1</v>
      </c>
    </row>
    <row r="99" spans="1:28" s="10" customFormat="1" ht="75.75" customHeight="1">
      <c r="A99" s="316"/>
      <c r="B99" s="344"/>
      <c r="C99" s="344"/>
      <c r="D99" s="344"/>
      <c r="E99" s="413" t="s">
        <v>616</v>
      </c>
      <c r="F99" s="414"/>
      <c r="G99" s="345"/>
      <c r="H99" s="425" t="s">
        <v>617</v>
      </c>
      <c r="I99" s="436"/>
      <c r="J99" s="426"/>
      <c r="K99" s="425"/>
      <c r="L99" s="426"/>
      <c r="M99" s="346"/>
      <c r="N99" s="346"/>
      <c r="O99" s="346"/>
      <c r="P99" s="346"/>
      <c r="Q99" s="346"/>
      <c r="R99" s="346"/>
      <c r="S99" s="347"/>
      <c r="T99" s="348"/>
      <c r="U99" s="347"/>
      <c r="V99" s="215"/>
      <c r="W99" s="347"/>
      <c r="X99" s="347"/>
      <c r="Y99" s="348"/>
      <c r="Z99" s="348">
        <v>17640.72</v>
      </c>
      <c r="AA99" s="348">
        <v>17640.72</v>
      </c>
      <c r="AB99" s="383">
        <f>AA99/Z99</f>
        <v>1</v>
      </c>
    </row>
    <row r="100" spans="1:28" s="376" customFormat="1" ht="36" customHeight="1">
      <c r="A100" s="303"/>
      <c r="B100" s="486" t="s">
        <v>101</v>
      </c>
      <c r="C100" s="486"/>
      <c r="D100" s="486"/>
      <c r="E100" s="486"/>
      <c r="F100" s="486"/>
      <c r="G100" s="486"/>
      <c r="H100" s="487" t="s">
        <v>135</v>
      </c>
      <c r="I100" s="487"/>
      <c r="J100" s="487"/>
      <c r="K100" s="488">
        <v>151</v>
      </c>
      <c r="L100" s="488"/>
      <c r="M100" s="304"/>
      <c r="N100" s="304">
        <v>2750.1</v>
      </c>
      <c r="O100" s="304"/>
      <c r="P100" s="304"/>
      <c r="Q100" s="304"/>
      <c r="R100" s="304"/>
      <c r="S100" s="18" t="e">
        <f>#REF!+#REF!+#REF!+#REF!</f>
        <v>#REF!</v>
      </c>
      <c r="T100" s="321" t="e">
        <f>#REF!+#REF!+#REF!+#REF!+#REF!+#REF!</f>
        <v>#REF!</v>
      </c>
      <c r="U100" s="226" t="e">
        <f>S100/N100</f>
        <v>#REF!</v>
      </c>
      <c r="V100" s="215" t="e">
        <f t="shared" si="2"/>
        <v>#REF!</v>
      </c>
      <c r="W100" s="18">
        <v>1378.1</v>
      </c>
      <c r="X100" s="18">
        <v>2202.6</v>
      </c>
      <c r="Y100" s="321" t="e">
        <f>#REF!+#REF!+#REF!+#REF!+#REF!+#REF!+#REF!+#REF!+#REF!+#REF!+#REF!</f>
        <v>#REF!</v>
      </c>
      <c r="Z100" s="321">
        <v>64588.71</v>
      </c>
      <c r="AA100" s="321">
        <v>61346.25</v>
      </c>
      <c r="AB100" s="383">
        <f t="shared" si="9"/>
        <v>0.9497983471105089</v>
      </c>
    </row>
    <row r="101" spans="1:28" s="10" customFormat="1" ht="33.75" customHeight="1">
      <c r="A101" s="316"/>
      <c r="B101" s="437" t="s">
        <v>286</v>
      </c>
      <c r="C101" s="437"/>
      <c r="D101" s="437"/>
      <c r="E101" s="437"/>
      <c r="F101" s="437"/>
      <c r="G101" s="437"/>
      <c r="H101" s="438" t="s">
        <v>287</v>
      </c>
      <c r="I101" s="438"/>
      <c r="J101" s="438"/>
      <c r="K101" s="438">
        <v>151</v>
      </c>
      <c r="L101" s="438"/>
      <c r="M101" s="257">
        <v>275855.8</v>
      </c>
      <c r="N101" s="257">
        <v>270987.98</v>
      </c>
      <c r="O101" s="257"/>
      <c r="P101" s="257"/>
      <c r="Q101" s="257">
        <v>266346.6</v>
      </c>
      <c r="R101" s="257">
        <v>268847.1</v>
      </c>
      <c r="S101" s="258" t="e">
        <f>S104+S106+S110+S112+S125+S127+S102</f>
        <v>#REF!</v>
      </c>
      <c r="T101" s="326" t="e">
        <f>T104+T110+T112+T125</f>
        <v>#REF!</v>
      </c>
      <c r="U101" s="51"/>
      <c r="V101" s="208" t="e">
        <f aca="true" t="shared" si="10" ref="V101:V154">S101-N101</f>
        <v>#REF!</v>
      </c>
      <c r="W101" s="51"/>
      <c r="X101" s="51"/>
      <c r="Y101" s="326" t="e">
        <f>Y104+Y110+Y112+Y125+#REF!+#REF!+Y115+Y116+Y118+Y120+#REF!+Y123</f>
        <v>#REF!</v>
      </c>
      <c r="Z101" s="326">
        <f>Z104+Z108+Z110+Z112+Z115+Z116+Z118+Z121+Z120+Z123+Z125+Z122</f>
        <v>400171.86</v>
      </c>
      <c r="AA101" s="326">
        <f>AA104+AA108+AA110+AA112+AA115+AA116+AA118+AA121+AA120+AA123+AA125+AA122</f>
        <v>399641.86</v>
      </c>
      <c r="AB101" s="383">
        <f t="shared" si="9"/>
        <v>0.9986755690417612</v>
      </c>
    </row>
    <row r="102" spans="1:28" s="6" customFormat="1" ht="67.5" customHeight="1" hidden="1">
      <c r="A102" s="283"/>
      <c r="B102" s="283"/>
      <c r="C102" s="483" t="s">
        <v>394</v>
      </c>
      <c r="D102" s="484"/>
      <c r="E102" s="484"/>
      <c r="F102" s="484"/>
      <c r="G102" s="484"/>
      <c r="H102" s="485" t="s">
        <v>395</v>
      </c>
      <c r="I102" s="485"/>
      <c r="J102" s="485"/>
      <c r="K102" s="427"/>
      <c r="L102" s="427"/>
      <c r="M102" s="39">
        <v>2158.6</v>
      </c>
      <c r="N102" s="54">
        <v>2476.3</v>
      </c>
      <c r="O102" s="53"/>
      <c r="P102" s="53"/>
      <c r="Q102" s="53">
        <v>2158.6</v>
      </c>
      <c r="R102" s="53">
        <v>2158.6</v>
      </c>
      <c r="S102" s="91">
        <f>S103</f>
        <v>0</v>
      </c>
      <c r="T102" s="325">
        <f>T103</f>
        <v>0</v>
      </c>
      <c r="U102" s="202">
        <f aca="true" t="shared" si="11" ref="U102:U107">S102/N102</f>
        <v>0</v>
      </c>
      <c r="V102" s="208">
        <f>S102-N102</f>
        <v>-2476.3</v>
      </c>
      <c r="W102" s="227">
        <v>2542.4</v>
      </c>
      <c r="X102" s="227">
        <v>2542.4</v>
      </c>
      <c r="Y102" s="325">
        <f>Y103</f>
        <v>0</v>
      </c>
      <c r="Z102" s="325">
        <f>Z103</f>
        <v>0</v>
      </c>
      <c r="AA102" s="325">
        <f>AA103</f>
        <v>0</v>
      </c>
      <c r="AB102" s="383" t="e">
        <f t="shared" si="9"/>
        <v>#DIV/0!</v>
      </c>
    </row>
    <row r="103" spans="1:28" ht="51.75" customHeight="1" hidden="1">
      <c r="A103" s="281"/>
      <c r="B103" s="281"/>
      <c r="C103" s="281"/>
      <c r="D103" s="281"/>
      <c r="E103" s="428" t="s">
        <v>212</v>
      </c>
      <c r="F103" s="429"/>
      <c r="G103" s="279" t="s">
        <v>149</v>
      </c>
      <c r="H103" s="479" t="s">
        <v>396</v>
      </c>
      <c r="I103" s="479"/>
      <c r="J103" s="479"/>
      <c r="K103" s="443" t="s">
        <v>292</v>
      </c>
      <c r="L103" s="443"/>
      <c r="M103" s="290">
        <v>2158.6</v>
      </c>
      <c r="N103" s="290">
        <v>2476.3</v>
      </c>
      <c r="O103" s="290"/>
      <c r="P103" s="290"/>
      <c r="Q103" s="290">
        <v>2158.6</v>
      </c>
      <c r="R103" s="290">
        <v>2158.6</v>
      </c>
      <c r="S103" s="18">
        <v>0</v>
      </c>
      <c r="T103" s="327">
        <v>0</v>
      </c>
      <c r="U103" s="202">
        <f t="shared" si="11"/>
        <v>0</v>
      </c>
      <c r="V103" s="208">
        <f>S103-N103</f>
        <v>-2476.3</v>
      </c>
      <c r="W103" s="289">
        <v>2542.4</v>
      </c>
      <c r="X103" s="289">
        <v>2542.4</v>
      </c>
      <c r="Y103" s="327">
        <v>0</v>
      </c>
      <c r="Z103" s="327">
        <v>0</v>
      </c>
      <c r="AA103" s="327">
        <v>0</v>
      </c>
      <c r="AB103" s="383" t="e">
        <f t="shared" si="9"/>
        <v>#DIV/0!</v>
      </c>
    </row>
    <row r="104" spans="1:28" s="6" customFormat="1" ht="39" customHeight="1">
      <c r="A104" s="283"/>
      <c r="B104" s="283"/>
      <c r="C104" s="480" t="s">
        <v>398</v>
      </c>
      <c r="D104" s="481"/>
      <c r="E104" s="481"/>
      <c r="F104" s="481"/>
      <c r="G104" s="482"/>
      <c r="H104" s="427" t="s">
        <v>288</v>
      </c>
      <c r="I104" s="427"/>
      <c r="J104" s="427"/>
      <c r="K104" s="427"/>
      <c r="L104" s="427"/>
      <c r="M104" s="39">
        <v>2158.6</v>
      </c>
      <c r="N104" s="54">
        <v>2476.3</v>
      </c>
      <c r="O104" s="53"/>
      <c r="P104" s="53"/>
      <c r="Q104" s="53">
        <v>2158.6</v>
      </c>
      <c r="R104" s="53">
        <v>2158.6</v>
      </c>
      <c r="S104" s="91" t="e">
        <f>#REF!</f>
        <v>#REF!</v>
      </c>
      <c r="T104" s="325" t="e">
        <f>#REF!</f>
        <v>#REF!</v>
      </c>
      <c r="U104" s="202" t="e">
        <f t="shared" si="11"/>
        <v>#REF!</v>
      </c>
      <c r="V104" s="208" t="e">
        <f t="shared" si="10"/>
        <v>#REF!</v>
      </c>
      <c r="W104" s="227">
        <v>2542.4</v>
      </c>
      <c r="X104" s="227">
        <v>2542.4</v>
      </c>
      <c r="Y104" s="325" t="e">
        <f>#REF!</f>
        <v>#REF!</v>
      </c>
      <c r="Z104" s="325">
        <f>Z105</f>
        <v>2661.2</v>
      </c>
      <c r="AA104" s="325">
        <f>AA105</f>
        <v>2661.2</v>
      </c>
      <c r="AB104" s="383">
        <f t="shared" si="9"/>
        <v>1</v>
      </c>
    </row>
    <row r="105" spans="1:28" s="6" customFormat="1" ht="39" customHeight="1">
      <c r="A105" s="283"/>
      <c r="B105" s="283"/>
      <c r="C105" s="381"/>
      <c r="D105" s="382"/>
      <c r="E105" s="428" t="s">
        <v>397</v>
      </c>
      <c r="F105" s="429"/>
      <c r="G105" s="279" t="s">
        <v>149</v>
      </c>
      <c r="H105" s="443" t="s">
        <v>401</v>
      </c>
      <c r="I105" s="443"/>
      <c r="J105" s="443"/>
      <c r="K105" s="443">
        <v>151</v>
      </c>
      <c r="L105" s="443"/>
      <c r="M105" s="290">
        <v>2158.6</v>
      </c>
      <c r="N105" s="290">
        <v>2476.3</v>
      </c>
      <c r="O105" s="290"/>
      <c r="P105" s="290"/>
      <c r="Q105" s="290">
        <v>2158.6</v>
      </c>
      <c r="R105" s="290">
        <v>2158.6</v>
      </c>
      <c r="S105" s="91">
        <v>2493.6</v>
      </c>
      <c r="T105" s="325">
        <v>2661.2</v>
      </c>
      <c r="U105" s="202">
        <f>S105/N105</f>
        <v>1.0069862294552354</v>
      </c>
      <c r="V105" s="208">
        <f>S105-N105</f>
        <v>17.299999999999727</v>
      </c>
      <c r="W105" s="289">
        <v>2542.4</v>
      </c>
      <c r="X105" s="289">
        <v>2542.4</v>
      </c>
      <c r="Y105" s="325">
        <v>2661.2</v>
      </c>
      <c r="Z105" s="325">
        <v>2661.2</v>
      </c>
      <c r="AA105" s="325">
        <v>2661.2</v>
      </c>
      <c r="AB105" s="383">
        <f>AA105/Z105</f>
        <v>1</v>
      </c>
    </row>
    <row r="106" spans="1:28" s="6" customFormat="1" ht="51.75" customHeight="1" hidden="1">
      <c r="A106" s="283"/>
      <c r="B106" s="283"/>
      <c r="C106" s="459" t="s">
        <v>399</v>
      </c>
      <c r="D106" s="459"/>
      <c r="E106" s="459"/>
      <c r="F106" s="459"/>
      <c r="G106" s="459"/>
      <c r="H106" s="427" t="s">
        <v>402</v>
      </c>
      <c r="I106" s="427"/>
      <c r="J106" s="427"/>
      <c r="K106" s="427"/>
      <c r="L106" s="427"/>
      <c r="M106" s="39">
        <v>5739</v>
      </c>
      <c r="N106" s="39">
        <v>5739</v>
      </c>
      <c r="O106" s="39"/>
      <c r="P106" s="39"/>
      <c r="Q106" s="39">
        <v>5739</v>
      </c>
      <c r="R106" s="39">
        <v>5739</v>
      </c>
      <c r="S106" s="91">
        <f>S107</f>
        <v>5769</v>
      </c>
      <c r="T106" s="91">
        <f>T107</f>
        <v>0</v>
      </c>
      <c r="U106" s="202">
        <f t="shared" si="11"/>
        <v>1.0052273915316257</v>
      </c>
      <c r="V106" s="208">
        <f t="shared" si="10"/>
        <v>30</v>
      </c>
      <c r="W106" s="227">
        <v>5769.4</v>
      </c>
      <c r="X106" s="227">
        <v>5769.4</v>
      </c>
      <c r="Y106" s="91">
        <f>Y107</f>
        <v>0</v>
      </c>
      <c r="Z106" s="91">
        <f>Z107</f>
        <v>0</v>
      </c>
      <c r="AA106" s="91">
        <f>AA107</f>
        <v>0</v>
      </c>
      <c r="AB106" s="383" t="e">
        <f t="shared" si="9"/>
        <v>#DIV/0!</v>
      </c>
    </row>
    <row r="107" spans="1:28" ht="29.25" customHeight="1" hidden="1">
      <c r="A107" s="281"/>
      <c r="B107" s="281"/>
      <c r="C107" s="281"/>
      <c r="D107" s="281"/>
      <c r="E107" s="428" t="s">
        <v>132</v>
      </c>
      <c r="F107" s="429"/>
      <c r="G107" s="279" t="s">
        <v>149</v>
      </c>
      <c r="H107" s="443" t="s">
        <v>403</v>
      </c>
      <c r="I107" s="443"/>
      <c r="J107" s="443"/>
      <c r="K107" s="443" t="s">
        <v>292</v>
      </c>
      <c r="L107" s="443"/>
      <c r="M107" s="290">
        <v>5739</v>
      </c>
      <c r="N107" s="290">
        <v>5739</v>
      </c>
      <c r="O107" s="290"/>
      <c r="P107" s="290"/>
      <c r="Q107" s="290">
        <v>5739</v>
      </c>
      <c r="R107" s="290">
        <v>5739</v>
      </c>
      <c r="S107" s="18">
        <v>5769</v>
      </c>
      <c r="T107" s="18"/>
      <c r="U107" s="202">
        <f t="shared" si="11"/>
        <v>1.0052273915316257</v>
      </c>
      <c r="V107" s="208">
        <f t="shared" si="10"/>
        <v>30</v>
      </c>
      <c r="W107" s="289">
        <v>5769.4</v>
      </c>
      <c r="X107" s="289">
        <v>5769.4</v>
      </c>
      <c r="Y107" s="18"/>
      <c r="Z107" s="18"/>
      <c r="AA107" s="18"/>
      <c r="AB107" s="383" t="e">
        <f t="shared" si="9"/>
        <v>#DIV/0!</v>
      </c>
    </row>
    <row r="108" spans="1:28" ht="60.75" customHeight="1">
      <c r="A108" s="281"/>
      <c r="B108" s="281"/>
      <c r="C108" s="281"/>
      <c r="D108" s="281"/>
      <c r="E108" s="457" t="s">
        <v>212</v>
      </c>
      <c r="F108" s="458"/>
      <c r="G108" s="429"/>
      <c r="H108" s="452">
        <v>20203007050000100</v>
      </c>
      <c r="I108" s="453"/>
      <c r="J108" s="454"/>
      <c r="K108" s="455"/>
      <c r="L108" s="456"/>
      <c r="M108" s="371"/>
      <c r="N108" s="371"/>
      <c r="O108" s="371"/>
      <c r="P108" s="371"/>
      <c r="Q108" s="371"/>
      <c r="R108" s="371"/>
      <c r="S108" s="372"/>
      <c r="T108" s="372"/>
      <c r="U108" s="373"/>
      <c r="V108" s="374"/>
      <c r="W108" s="372"/>
      <c r="X108" s="372"/>
      <c r="Y108" s="372"/>
      <c r="Z108" s="372">
        <f>Z109</f>
        <v>1.1</v>
      </c>
      <c r="AA108" s="372">
        <f>AA109</f>
        <v>1.1</v>
      </c>
      <c r="AB108" s="383">
        <f t="shared" si="9"/>
        <v>1</v>
      </c>
    </row>
    <row r="109" spans="1:28" ht="60.75" customHeight="1">
      <c r="A109" s="281"/>
      <c r="B109" s="281"/>
      <c r="C109" s="281"/>
      <c r="D109" s="281"/>
      <c r="E109" s="428" t="s">
        <v>212</v>
      </c>
      <c r="F109" s="429"/>
      <c r="G109" s="279">
        <v>300</v>
      </c>
      <c r="H109" s="452">
        <v>20203007050000100</v>
      </c>
      <c r="I109" s="453"/>
      <c r="J109" s="454"/>
      <c r="K109" s="428">
        <v>151</v>
      </c>
      <c r="L109" s="429"/>
      <c r="M109" s="290"/>
      <c r="N109" s="290"/>
      <c r="O109" s="290"/>
      <c r="P109" s="290"/>
      <c r="Q109" s="290"/>
      <c r="R109" s="290"/>
      <c r="S109" s="18"/>
      <c r="T109" s="18"/>
      <c r="U109" s="202"/>
      <c r="V109" s="208"/>
      <c r="W109" s="289"/>
      <c r="X109" s="289"/>
      <c r="Y109" s="18"/>
      <c r="Z109" s="18">
        <v>1.1</v>
      </c>
      <c r="AA109" s="18">
        <v>1.1</v>
      </c>
      <c r="AB109" s="383">
        <f t="shared" si="9"/>
        <v>1</v>
      </c>
    </row>
    <row r="110" spans="1:28" s="6" customFormat="1" ht="33.75" customHeight="1">
      <c r="A110" s="283"/>
      <c r="B110" s="283"/>
      <c r="C110" s="459" t="s">
        <v>400</v>
      </c>
      <c r="D110" s="459"/>
      <c r="E110" s="459"/>
      <c r="F110" s="459"/>
      <c r="G110" s="459"/>
      <c r="H110" s="465" t="s">
        <v>404</v>
      </c>
      <c r="I110" s="465"/>
      <c r="J110" s="465"/>
      <c r="K110" s="427"/>
      <c r="L110" s="427"/>
      <c r="M110" s="39">
        <v>24542.5</v>
      </c>
      <c r="N110" s="39">
        <v>24542.5</v>
      </c>
      <c r="O110" s="39"/>
      <c r="P110" s="39"/>
      <c r="Q110" s="39">
        <v>24542.5</v>
      </c>
      <c r="R110" s="39">
        <v>24542.5</v>
      </c>
      <c r="S110" s="91">
        <f>S111</f>
        <v>31539.6</v>
      </c>
      <c r="T110" s="325">
        <f>T111</f>
        <v>33176.2</v>
      </c>
      <c r="U110" s="225"/>
      <c r="V110" s="208">
        <f t="shared" si="10"/>
        <v>6997.0999999999985</v>
      </c>
      <c r="W110" s="225"/>
      <c r="X110" s="225"/>
      <c r="Y110" s="325">
        <f>Y111</f>
        <v>33176.2</v>
      </c>
      <c r="Z110" s="325">
        <f>Z111</f>
        <v>33048.69</v>
      </c>
      <c r="AA110" s="325">
        <f>AA111</f>
        <v>33048.69</v>
      </c>
      <c r="AB110" s="383">
        <f t="shared" si="9"/>
        <v>1</v>
      </c>
    </row>
    <row r="111" spans="1:28" ht="61.5" customHeight="1">
      <c r="A111" s="281"/>
      <c r="B111" s="281"/>
      <c r="C111" s="281"/>
      <c r="D111" s="281"/>
      <c r="E111" s="428" t="s">
        <v>133</v>
      </c>
      <c r="F111" s="429"/>
      <c r="G111" s="279" t="s">
        <v>149</v>
      </c>
      <c r="H111" s="443" t="s">
        <v>405</v>
      </c>
      <c r="I111" s="443"/>
      <c r="J111" s="443"/>
      <c r="K111" s="443" t="s">
        <v>292</v>
      </c>
      <c r="L111" s="443"/>
      <c r="M111" s="290">
        <v>24542.5</v>
      </c>
      <c r="N111" s="293">
        <v>24542.5</v>
      </c>
      <c r="O111" s="293"/>
      <c r="P111" s="293"/>
      <c r="Q111" s="293">
        <v>24542.5</v>
      </c>
      <c r="R111" s="293">
        <v>24542.5</v>
      </c>
      <c r="S111" s="91">
        <v>31539.6</v>
      </c>
      <c r="T111" s="325">
        <v>33176.2</v>
      </c>
      <c r="U111" s="202">
        <f>S111/N111</f>
        <v>1.2851013547927064</v>
      </c>
      <c r="V111" s="208">
        <f t="shared" si="10"/>
        <v>6997.0999999999985</v>
      </c>
      <c r="W111" s="377">
        <v>29905.8</v>
      </c>
      <c r="X111" s="377">
        <v>29905.8</v>
      </c>
      <c r="Y111" s="325">
        <v>33176.2</v>
      </c>
      <c r="Z111" s="325">
        <v>33048.69</v>
      </c>
      <c r="AA111" s="325">
        <v>33048.69</v>
      </c>
      <c r="AB111" s="383">
        <f t="shared" si="9"/>
        <v>1</v>
      </c>
    </row>
    <row r="112" spans="1:28" s="6" customFormat="1" ht="53.25" customHeight="1">
      <c r="A112" s="283"/>
      <c r="B112" s="283"/>
      <c r="C112" s="459" t="s">
        <v>203</v>
      </c>
      <c r="D112" s="459"/>
      <c r="E112" s="459"/>
      <c r="F112" s="459"/>
      <c r="G112" s="459"/>
      <c r="H112" s="427" t="s">
        <v>406</v>
      </c>
      <c r="I112" s="427"/>
      <c r="J112" s="427"/>
      <c r="K112" s="427"/>
      <c r="L112" s="427"/>
      <c r="M112" s="39">
        <v>7633</v>
      </c>
      <c r="N112" s="39">
        <v>7633</v>
      </c>
      <c r="O112" s="39"/>
      <c r="P112" s="39"/>
      <c r="Q112" s="39">
        <v>7946.2</v>
      </c>
      <c r="R112" s="39">
        <v>8780</v>
      </c>
      <c r="S112" s="91">
        <f>S113</f>
        <v>5464.2</v>
      </c>
      <c r="T112" s="325">
        <f>T113</f>
        <v>4988.4</v>
      </c>
      <c r="U112" s="225"/>
      <c r="V112" s="208">
        <f t="shared" si="10"/>
        <v>-2168.8</v>
      </c>
      <c r="W112" s="225"/>
      <c r="X112" s="225"/>
      <c r="Y112" s="325">
        <f>Y113</f>
        <v>4988.4</v>
      </c>
      <c r="Z112" s="325">
        <f>Z113</f>
        <v>8174.47</v>
      </c>
      <c r="AA112" s="325">
        <f>AA113</f>
        <v>8174.47</v>
      </c>
      <c r="AB112" s="383">
        <f t="shared" si="9"/>
        <v>1</v>
      </c>
    </row>
    <row r="113" spans="1:28" ht="68.25" customHeight="1">
      <c r="A113" s="281"/>
      <c r="B113" s="281"/>
      <c r="C113" s="281"/>
      <c r="D113" s="281"/>
      <c r="E113" s="428" t="s">
        <v>98</v>
      </c>
      <c r="F113" s="429"/>
      <c r="G113" s="279" t="s">
        <v>149</v>
      </c>
      <c r="H113" s="443" t="s">
        <v>407</v>
      </c>
      <c r="I113" s="443"/>
      <c r="J113" s="443"/>
      <c r="K113" s="443" t="s">
        <v>292</v>
      </c>
      <c r="L113" s="443"/>
      <c r="M113" s="290">
        <v>7633</v>
      </c>
      <c r="N113" s="293">
        <v>7633</v>
      </c>
      <c r="O113" s="293"/>
      <c r="P113" s="293"/>
      <c r="Q113" s="293">
        <v>7946.2</v>
      </c>
      <c r="R113" s="293">
        <v>8780</v>
      </c>
      <c r="S113" s="18">
        <v>5464.2</v>
      </c>
      <c r="T113" s="327">
        <v>4988.4</v>
      </c>
      <c r="U113" s="202">
        <f aca="true" t="shared" si="12" ref="U113:U124">S113/N113</f>
        <v>0.7158653216297655</v>
      </c>
      <c r="V113" s="208">
        <f t="shared" si="10"/>
        <v>-2168.8</v>
      </c>
      <c r="W113" s="377">
        <v>4142.6</v>
      </c>
      <c r="X113" s="377">
        <v>4166</v>
      </c>
      <c r="Y113" s="327">
        <v>4988.4</v>
      </c>
      <c r="Z113" s="327">
        <v>8174.47</v>
      </c>
      <c r="AA113" s="327">
        <v>8174.47</v>
      </c>
      <c r="AB113" s="383">
        <f t="shared" si="9"/>
        <v>1</v>
      </c>
    </row>
    <row r="114" spans="1:28" ht="36" customHeight="1" hidden="1">
      <c r="A114" s="281"/>
      <c r="B114" s="281"/>
      <c r="C114" s="281"/>
      <c r="D114" s="281"/>
      <c r="E114" s="446" t="s">
        <v>545</v>
      </c>
      <c r="F114" s="431"/>
      <c r="G114" s="279"/>
      <c r="H114" s="462" t="s">
        <v>561</v>
      </c>
      <c r="I114" s="463"/>
      <c r="J114" s="464"/>
      <c r="K114" s="460">
        <v>151</v>
      </c>
      <c r="L114" s="461"/>
      <c r="M114" s="290"/>
      <c r="N114" s="290">
        <v>59.94</v>
      </c>
      <c r="O114" s="290"/>
      <c r="P114" s="290"/>
      <c r="Q114" s="290"/>
      <c r="R114" s="290"/>
      <c r="S114" s="18"/>
      <c r="T114" s="18"/>
      <c r="U114" s="202">
        <f t="shared" si="12"/>
        <v>0</v>
      </c>
      <c r="V114" s="208">
        <f t="shared" si="10"/>
        <v>-59.94</v>
      </c>
      <c r="W114" s="289"/>
      <c r="X114" s="289"/>
      <c r="Y114" s="18"/>
      <c r="Z114" s="18"/>
      <c r="AA114" s="18"/>
      <c r="AB114" s="383" t="e">
        <f t="shared" si="9"/>
        <v>#DIV/0!</v>
      </c>
    </row>
    <row r="115" spans="1:28" ht="45" customHeight="1">
      <c r="A115" s="281"/>
      <c r="B115" s="281"/>
      <c r="C115" s="281"/>
      <c r="D115" s="281"/>
      <c r="E115" s="444" t="s">
        <v>546</v>
      </c>
      <c r="F115" s="470"/>
      <c r="G115" s="279"/>
      <c r="H115" s="462" t="s">
        <v>554</v>
      </c>
      <c r="I115" s="463"/>
      <c r="J115" s="464"/>
      <c r="K115" s="460">
        <v>151</v>
      </c>
      <c r="L115" s="461"/>
      <c r="M115" s="290"/>
      <c r="N115" s="290">
        <v>220</v>
      </c>
      <c r="O115" s="290"/>
      <c r="P115" s="290"/>
      <c r="Q115" s="290"/>
      <c r="R115" s="290"/>
      <c r="S115" s="18"/>
      <c r="T115" s="18"/>
      <c r="U115" s="202">
        <f t="shared" si="12"/>
        <v>0</v>
      </c>
      <c r="V115" s="208">
        <f t="shared" si="10"/>
        <v>-220</v>
      </c>
      <c r="W115" s="289"/>
      <c r="X115" s="289"/>
      <c r="Y115" s="18">
        <v>100.5</v>
      </c>
      <c r="Z115" s="18">
        <v>233.07</v>
      </c>
      <c r="AA115" s="18">
        <v>233.07</v>
      </c>
      <c r="AB115" s="383">
        <f t="shared" si="9"/>
        <v>1</v>
      </c>
    </row>
    <row r="116" spans="1:28" ht="53.25" customHeight="1">
      <c r="A116" s="281"/>
      <c r="B116" s="281"/>
      <c r="C116" s="281"/>
      <c r="D116" s="281"/>
      <c r="E116" s="444" t="s">
        <v>547</v>
      </c>
      <c r="F116" s="470"/>
      <c r="G116" s="279"/>
      <c r="H116" s="462" t="s">
        <v>555</v>
      </c>
      <c r="I116" s="463"/>
      <c r="J116" s="464"/>
      <c r="K116" s="460">
        <v>151</v>
      </c>
      <c r="L116" s="461"/>
      <c r="M116" s="290"/>
      <c r="N116" s="290">
        <v>263.76</v>
      </c>
      <c r="O116" s="290"/>
      <c r="P116" s="290"/>
      <c r="Q116" s="290"/>
      <c r="R116" s="290"/>
      <c r="S116" s="18"/>
      <c r="T116" s="18"/>
      <c r="U116" s="202">
        <f t="shared" si="12"/>
        <v>0</v>
      </c>
      <c r="V116" s="208">
        <f t="shared" si="10"/>
        <v>-263.76</v>
      </c>
      <c r="W116" s="289"/>
      <c r="X116" s="289"/>
      <c r="Y116" s="18">
        <v>103</v>
      </c>
      <c r="Z116" s="18">
        <v>79.7</v>
      </c>
      <c r="AA116" s="18">
        <v>79.7</v>
      </c>
      <c r="AB116" s="383">
        <f t="shared" si="9"/>
        <v>1</v>
      </c>
    </row>
    <row r="117" spans="1:28" ht="36" customHeight="1" hidden="1">
      <c r="A117" s="281"/>
      <c r="B117" s="281"/>
      <c r="C117" s="281"/>
      <c r="D117" s="281"/>
      <c r="E117" s="444" t="s">
        <v>548</v>
      </c>
      <c r="F117" s="470"/>
      <c r="G117" s="279"/>
      <c r="H117" s="462" t="s">
        <v>556</v>
      </c>
      <c r="I117" s="463"/>
      <c r="J117" s="464"/>
      <c r="K117" s="460">
        <v>151</v>
      </c>
      <c r="L117" s="461"/>
      <c r="M117" s="290"/>
      <c r="N117" s="290">
        <v>263.7</v>
      </c>
      <c r="O117" s="290"/>
      <c r="P117" s="290"/>
      <c r="Q117" s="290"/>
      <c r="R117" s="290"/>
      <c r="S117" s="18"/>
      <c r="T117" s="18"/>
      <c r="U117" s="202">
        <f t="shared" si="12"/>
        <v>0</v>
      </c>
      <c r="V117" s="208">
        <f t="shared" si="10"/>
        <v>-263.7</v>
      </c>
      <c r="W117" s="289"/>
      <c r="X117" s="289"/>
      <c r="Y117" s="18">
        <v>0</v>
      </c>
      <c r="Z117" s="18">
        <v>0</v>
      </c>
      <c r="AA117" s="18">
        <v>0</v>
      </c>
      <c r="AB117" s="383" t="e">
        <f t="shared" si="9"/>
        <v>#DIV/0!</v>
      </c>
    </row>
    <row r="118" spans="1:28" ht="60.75" customHeight="1">
      <c r="A118" s="281"/>
      <c r="B118" s="281"/>
      <c r="C118" s="281"/>
      <c r="D118" s="281"/>
      <c r="E118" s="444" t="s">
        <v>549</v>
      </c>
      <c r="F118" s="470"/>
      <c r="G118" s="279"/>
      <c r="H118" s="462" t="s">
        <v>557</v>
      </c>
      <c r="I118" s="463"/>
      <c r="J118" s="464"/>
      <c r="K118" s="460">
        <v>151</v>
      </c>
      <c r="L118" s="461"/>
      <c r="M118" s="290"/>
      <c r="N118" s="290">
        <v>3808</v>
      </c>
      <c r="O118" s="290"/>
      <c r="P118" s="290"/>
      <c r="Q118" s="290"/>
      <c r="R118" s="290"/>
      <c r="S118" s="18"/>
      <c r="T118" s="18"/>
      <c r="U118" s="202">
        <f t="shared" si="12"/>
        <v>0</v>
      </c>
      <c r="V118" s="208">
        <f t="shared" si="10"/>
        <v>-3808</v>
      </c>
      <c r="W118" s="289"/>
      <c r="X118" s="289"/>
      <c r="Y118" s="18">
        <v>800</v>
      </c>
      <c r="Z118" s="18">
        <v>800</v>
      </c>
      <c r="AA118" s="18">
        <v>270</v>
      </c>
      <c r="AB118" s="383">
        <f t="shared" si="9"/>
        <v>0.3375</v>
      </c>
    </row>
    <row r="119" spans="1:28" ht="36" customHeight="1" hidden="1">
      <c r="A119" s="281"/>
      <c r="B119" s="281"/>
      <c r="C119" s="281"/>
      <c r="D119" s="281"/>
      <c r="E119" s="444" t="s">
        <v>550</v>
      </c>
      <c r="F119" s="470"/>
      <c r="G119" s="279"/>
      <c r="H119" s="462" t="s">
        <v>558</v>
      </c>
      <c r="I119" s="463"/>
      <c r="J119" s="464"/>
      <c r="K119" s="460">
        <v>151</v>
      </c>
      <c r="L119" s="461"/>
      <c r="M119" s="290"/>
      <c r="N119" s="290">
        <v>3808</v>
      </c>
      <c r="O119" s="290"/>
      <c r="P119" s="290"/>
      <c r="Q119" s="290"/>
      <c r="R119" s="290"/>
      <c r="S119" s="18"/>
      <c r="T119" s="18"/>
      <c r="U119" s="202">
        <f t="shared" si="12"/>
        <v>0</v>
      </c>
      <c r="V119" s="208">
        <f t="shared" si="10"/>
        <v>-3808</v>
      </c>
      <c r="W119" s="289"/>
      <c r="X119" s="289"/>
      <c r="Y119" s="18">
        <v>0</v>
      </c>
      <c r="Z119" s="18">
        <v>0</v>
      </c>
      <c r="AA119" s="18">
        <v>0</v>
      </c>
      <c r="AB119" s="383" t="e">
        <f t="shared" si="9"/>
        <v>#DIV/0!</v>
      </c>
    </row>
    <row r="120" spans="1:28" ht="36" customHeight="1">
      <c r="A120" s="281"/>
      <c r="B120" s="281"/>
      <c r="C120" s="281"/>
      <c r="D120" s="281"/>
      <c r="E120" s="444" t="s">
        <v>551</v>
      </c>
      <c r="F120" s="470"/>
      <c r="G120" s="279"/>
      <c r="H120" s="471">
        <v>20203110050000</v>
      </c>
      <c r="I120" s="472"/>
      <c r="J120" s="473"/>
      <c r="K120" s="460">
        <v>151</v>
      </c>
      <c r="L120" s="461"/>
      <c r="M120" s="290"/>
      <c r="N120" s="290">
        <v>11760</v>
      </c>
      <c r="O120" s="290"/>
      <c r="P120" s="290"/>
      <c r="Q120" s="290"/>
      <c r="R120" s="290"/>
      <c r="S120" s="18"/>
      <c r="T120" s="18"/>
      <c r="U120" s="202">
        <f t="shared" si="12"/>
        <v>0</v>
      </c>
      <c r="V120" s="208">
        <f t="shared" si="10"/>
        <v>-11760</v>
      </c>
      <c r="W120" s="289"/>
      <c r="X120" s="289"/>
      <c r="Y120" s="18">
        <v>1304.04</v>
      </c>
      <c r="Z120" s="18">
        <v>1304.03</v>
      </c>
      <c r="AA120" s="18">
        <v>1304.03</v>
      </c>
      <c r="AB120" s="383">
        <f t="shared" si="9"/>
        <v>1</v>
      </c>
    </row>
    <row r="121" spans="1:28" ht="48" customHeight="1">
      <c r="A121" s="281"/>
      <c r="B121" s="281"/>
      <c r="C121" s="281"/>
      <c r="D121" s="281"/>
      <c r="E121" s="444" t="s">
        <v>618</v>
      </c>
      <c r="F121" s="445"/>
      <c r="G121" s="279"/>
      <c r="H121" s="447" t="s">
        <v>619</v>
      </c>
      <c r="I121" s="448"/>
      <c r="J121" s="445"/>
      <c r="K121" s="446">
        <v>151</v>
      </c>
      <c r="L121" s="426"/>
      <c r="M121" s="290"/>
      <c r="N121" s="290"/>
      <c r="O121" s="290"/>
      <c r="P121" s="290"/>
      <c r="Q121" s="290"/>
      <c r="R121" s="290"/>
      <c r="S121" s="18"/>
      <c r="T121" s="18"/>
      <c r="U121" s="202"/>
      <c r="V121" s="208"/>
      <c r="W121" s="289"/>
      <c r="X121" s="289"/>
      <c r="Y121" s="18"/>
      <c r="Z121" s="18">
        <v>292</v>
      </c>
      <c r="AA121" s="18">
        <v>292</v>
      </c>
      <c r="AB121" s="383">
        <f t="shared" si="9"/>
        <v>1</v>
      </c>
    </row>
    <row r="122" spans="1:28" ht="36" customHeight="1">
      <c r="A122" s="281"/>
      <c r="B122" s="281"/>
      <c r="C122" s="281"/>
      <c r="D122" s="281"/>
      <c r="E122" s="444" t="s">
        <v>628</v>
      </c>
      <c r="F122" s="445"/>
      <c r="G122" s="279"/>
      <c r="H122" s="449" t="s">
        <v>629</v>
      </c>
      <c r="I122" s="450"/>
      <c r="J122" s="451"/>
      <c r="K122" s="446">
        <v>151</v>
      </c>
      <c r="L122" s="426"/>
      <c r="M122" s="290"/>
      <c r="N122" s="290"/>
      <c r="O122" s="290"/>
      <c r="P122" s="290"/>
      <c r="Q122" s="290"/>
      <c r="R122" s="290"/>
      <c r="S122" s="18"/>
      <c r="T122" s="18"/>
      <c r="U122" s="202"/>
      <c r="V122" s="208"/>
      <c r="W122" s="289"/>
      <c r="X122" s="289"/>
      <c r="Y122" s="18"/>
      <c r="Z122" s="18">
        <v>3840</v>
      </c>
      <c r="AA122" s="18">
        <v>3840</v>
      </c>
      <c r="AB122" s="383">
        <f t="shared" si="9"/>
        <v>1</v>
      </c>
    </row>
    <row r="123" spans="1:28" ht="51.75" customHeight="1">
      <c r="A123" s="281"/>
      <c r="B123" s="281"/>
      <c r="C123" s="281"/>
      <c r="D123" s="281"/>
      <c r="E123" s="444" t="s">
        <v>552</v>
      </c>
      <c r="F123" s="470"/>
      <c r="G123" s="279"/>
      <c r="H123" s="462" t="s">
        <v>559</v>
      </c>
      <c r="I123" s="463"/>
      <c r="J123" s="464"/>
      <c r="K123" s="460">
        <v>151</v>
      </c>
      <c r="L123" s="461"/>
      <c r="M123" s="290"/>
      <c r="N123" s="290">
        <v>1412</v>
      </c>
      <c r="O123" s="290"/>
      <c r="P123" s="290"/>
      <c r="Q123" s="290"/>
      <c r="R123" s="290"/>
      <c r="S123" s="18"/>
      <c r="T123" s="18"/>
      <c r="U123" s="202">
        <f t="shared" si="12"/>
        <v>0</v>
      </c>
      <c r="V123" s="208">
        <f t="shared" si="10"/>
        <v>-1412</v>
      </c>
      <c r="W123" s="289"/>
      <c r="X123" s="289"/>
      <c r="Y123" s="18">
        <v>5500</v>
      </c>
      <c r="Z123" s="18">
        <v>9000</v>
      </c>
      <c r="AA123" s="18">
        <v>9000</v>
      </c>
      <c r="AB123" s="383">
        <f t="shared" si="9"/>
        <v>1</v>
      </c>
    </row>
    <row r="124" spans="1:28" ht="66" customHeight="1" hidden="1">
      <c r="A124" s="281"/>
      <c r="B124" s="281"/>
      <c r="C124" s="281"/>
      <c r="D124" s="281"/>
      <c r="E124" s="444" t="s">
        <v>553</v>
      </c>
      <c r="F124" s="470"/>
      <c r="G124" s="279"/>
      <c r="H124" s="462" t="s">
        <v>560</v>
      </c>
      <c r="I124" s="463"/>
      <c r="J124" s="464"/>
      <c r="K124" s="460">
        <v>151</v>
      </c>
      <c r="L124" s="461"/>
      <c r="M124" s="290"/>
      <c r="N124" s="290">
        <v>1412</v>
      </c>
      <c r="O124" s="290"/>
      <c r="P124" s="290"/>
      <c r="Q124" s="290"/>
      <c r="R124" s="290"/>
      <c r="S124" s="18"/>
      <c r="T124" s="18"/>
      <c r="U124" s="202">
        <f t="shared" si="12"/>
        <v>0</v>
      </c>
      <c r="V124" s="208">
        <f t="shared" si="10"/>
        <v>-1412</v>
      </c>
      <c r="W124" s="289"/>
      <c r="X124" s="289"/>
      <c r="Y124" s="18">
        <v>0</v>
      </c>
      <c r="Z124" s="18">
        <v>0</v>
      </c>
      <c r="AA124" s="18">
        <v>0</v>
      </c>
      <c r="AB124" s="383" t="e">
        <f t="shared" si="9"/>
        <v>#DIV/0!</v>
      </c>
    </row>
    <row r="125" spans="1:28" s="6" customFormat="1" ht="21.75" customHeight="1">
      <c r="A125" s="283"/>
      <c r="B125" s="283"/>
      <c r="C125" s="459" t="s">
        <v>408</v>
      </c>
      <c r="D125" s="459"/>
      <c r="E125" s="459"/>
      <c r="F125" s="459"/>
      <c r="G125" s="459"/>
      <c r="H125" s="427" t="s">
        <v>409</v>
      </c>
      <c r="I125" s="427"/>
      <c r="J125" s="427"/>
      <c r="K125" s="427"/>
      <c r="L125" s="427"/>
      <c r="M125" s="39">
        <v>235782.7</v>
      </c>
      <c r="N125" s="39">
        <v>213073.48</v>
      </c>
      <c r="O125" s="39"/>
      <c r="P125" s="39"/>
      <c r="Q125" s="39">
        <v>225960.3</v>
      </c>
      <c r="R125" s="39">
        <v>227627</v>
      </c>
      <c r="S125" s="91" t="e">
        <f>#REF!+#REF!+#REF!+#REF!</f>
        <v>#REF!</v>
      </c>
      <c r="T125" s="325" t="e">
        <f>#REF!+#REF!+#REF!+#REF!+#REF!+#REF!</f>
        <v>#REF!</v>
      </c>
      <c r="U125" s="91" t="e">
        <f>#REF!+#REF!+#REF!+#REF!+#REF!+#REF!</f>
        <v>#REF!</v>
      </c>
      <c r="V125" s="91" t="e">
        <f>#REF!+#REF!+#REF!+#REF!+#REF!+#REF!</f>
        <v>#REF!</v>
      </c>
      <c r="W125" s="91" t="e">
        <f>#REF!+#REF!+#REF!+#REF!+#REF!+#REF!</f>
        <v>#REF!</v>
      </c>
      <c r="X125" s="91" t="e">
        <f>#REF!+#REF!+#REF!+#REF!+#REF!+#REF!</f>
        <v>#REF!</v>
      </c>
      <c r="Y125" s="325" t="e">
        <f>#REF!+#REF!+#REF!+#REF!+#REF!+#REF!</f>
        <v>#REF!</v>
      </c>
      <c r="Z125" s="325">
        <v>340737.6</v>
      </c>
      <c r="AA125" s="325">
        <v>340737.6</v>
      </c>
      <c r="AB125" s="383">
        <f t="shared" si="9"/>
        <v>1</v>
      </c>
    </row>
    <row r="126" spans="1:28" ht="59.25" customHeight="1" hidden="1">
      <c r="A126" s="281"/>
      <c r="B126" s="281"/>
      <c r="C126" s="281"/>
      <c r="D126" s="281"/>
      <c r="E126" s="428" t="s">
        <v>200</v>
      </c>
      <c r="F126" s="429"/>
      <c r="G126" s="279"/>
      <c r="H126" s="443" t="s">
        <v>410</v>
      </c>
      <c r="I126" s="443"/>
      <c r="J126" s="443"/>
      <c r="K126" s="317"/>
      <c r="L126" s="317"/>
      <c r="M126" s="290"/>
      <c r="N126" s="290">
        <v>195304</v>
      </c>
      <c r="O126" s="290"/>
      <c r="P126" s="290"/>
      <c r="Q126" s="290"/>
      <c r="R126" s="290"/>
      <c r="S126" s="289"/>
      <c r="T126" s="289"/>
      <c r="U126" s="289"/>
      <c r="V126" s="208">
        <f t="shared" si="10"/>
        <v>-195304</v>
      </c>
      <c r="W126" s="289"/>
      <c r="X126" s="289"/>
      <c r="Y126" s="289"/>
      <c r="Z126" s="289"/>
      <c r="AA126" s="289"/>
      <c r="AB126" s="383" t="e">
        <f t="shared" si="9"/>
        <v>#DIV/0!</v>
      </c>
    </row>
    <row r="127" spans="1:28" ht="12.75" customHeight="1" hidden="1">
      <c r="A127" s="281"/>
      <c r="B127" s="281"/>
      <c r="C127" s="281"/>
      <c r="D127" s="281"/>
      <c r="E127" s="446"/>
      <c r="F127" s="431"/>
      <c r="G127" s="279"/>
      <c r="H127" s="443"/>
      <c r="I127" s="443"/>
      <c r="J127" s="443"/>
      <c r="K127" s="317"/>
      <c r="L127" s="317"/>
      <c r="M127" s="290"/>
      <c r="N127" s="290"/>
      <c r="O127" s="290"/>
      <c r="P127" s="290"/>
      <c r="Q127" s="290"/>
      <c r="R127" s="290"/>
      <c r="S127" s="289"/>
      <c r="T127" s="289"/>
      <c r="U127" s="289"/>
      <c r="V127" s="208"/>
      <c r="W127" s="289"/>
      <c r="X127" s="289"/>
      <c r="Y127" s="289"/>
      <c r="Z127" s="289"/>
      <c r="AA127" s="289"/>
      <c r="AB127" s="383" t="e">
        <f t="shared" si="9"/>
        <v>#DIV/0!</v>
      </c>
    </row>
    <row r="128" spans="1:28" ht="15.75">
      <c r="A128" s="281"/>
      <c r="B128" s="281"/>
      <c r="C128" s="281"/>
      <c r="D128" s="281"/>
      <c r="E128" s="455" t="s">
        <v>169</v>
      </c>
      <c r="F128" s="456"/>
      <c r="G128" s="305"/>
      <c r="H128" s="474">
        <v>20204000000000</v>
      </c>
      <c r="I128" s="474"/>
      <c r="J128" s="474"/>
      <c r="K128" s="468"/>
      <c r="L128" s="468"/>
      <c r="M128" s="306">
        <v>121</v>
      </c>
      <c r="N128" s="306">
        <v>1286.77</v>
      </c>
      <c r="O128" s="306"/>
      <c r="P128" s="306"/>
      <c r="Q128" s="306"/>
      <c r="R128" s="306"/>
      <c r="S128" s="307">
        <f>S139</f>
        <v>0</v>
      </c>
      <c r="T128" s="328">
        <f>T139</f>
        <v>0</v>
      </c>
      <c r="U128" s="289"/>
      <c r="V128" s="208">
        <f t="shared" si="10"/>
        <v>-1286.77</v>
      </c>
      <c r="W128" s="289"/>
      <c r="X128" s="289"/>
      <c r="Y128" s="328">
        <f>Y139</f>
        <v>6847.49</v>
      </c>
      <c r="Z128" s="328">
        <f>Z139</f>
        <v>12247.49</v>
      </c>
      <c r="AA128" s="328">
        <f>AA139</f>
        <v>12005.289999999999</v>
      </c>
      <c r="AB128" s="383">
        <f aca="true" t="shared" si="13" ref="AB128:AB153">AA128/Z128</f>
        <v>0.9802245194729695</v>
      </c>
    </row>
    <row r="129" spans="1:28" ht="12.75" customHeight="1" hidden="1">
      <c r="A129" s="281"/>
      <c r="B129" s="281"/>
      <c r="C129" s="281"/>
      <c r="D129" s="281"/>
      <c r="E129" s="446" t="s">
        <v>201</v>
      </c>
      <c r="F129" s="431"/>
      <c r="G129" s="279"/>
      <c r="H129" s="469">
        <v>20204012050000</v>
      </c>
      <c r="I129" s="469"/>
      <c r="J129" s="469"/>
      <c r="K129" s="317"/>
      <c r="L129" s="317"/>
      <c r="M129" s="290"/>
      <c r="N129" s="290">
        <v>225.6</v>
      </c>
      <c r="O129" s="290"/>
      <c r="P129" s="290"/>
      <c r="Q129" s="290"/>
      <c r="R129" s="290"/>
      <c r="S129" s="289"/>
      <c r="T129" s="320"/>
      <c r="U129" s="289"/>
      <c r="V129" s="208">
        <f t="shared" si="10"/>
        <v>-225.6</v>
      </c>
      <c r="W129" s="289"/>
      <c r="X129" s="289"/>
      <c r="Y129" s="320"/>
      <c r="Z129" s="320"/>
      <c r="AA129" s="320"/>
      <c r="AB129" s="383" t="e">
        <f t="shared" si="13"/>
        <v>#DIV/0!</v>
      </c>
    </row>
    <row r="130" spans="1:28" ht="12.75" customHeight="1" hidden="1">
      <c r="A130" s="281"/>
      <c r="B130" s="281"/>
      <c r="C130" s="281"/>
      <c r="D130" s="281"/>
      <c r="E130" s="446" t="s">
        <v>202</v>
      </c>
      <c r="F130" s="431"/>
      <c r="G130" s="279"/>
      <c r="H130" s="469">
        <v>20204025050000</v>
      </c>
      <c r="I130" s="469"/>
      <c r="J130" s="469"/>
      <c r="K130" s="317"/>
      <c r="L130" s="317"/>
      <c r="M130" s="290"/>
      <c r="N130" s="290">
        <v>224.27</v>
      </c>
      <c r="O130" s="290"/>
      <c r="P130" s="290"/>
      <c r="Q130" s="290"/>
      <c r="R130" s="290"/>
      <c r="S130" s="289"/>
      <c r="T130" s="320"/>
      <c r="U130" s="289"/>
      <c r="V130" s="208">
        <f t="shared" si="10"/>
        <v>-224.27</v>
      </c>
      <c r="W130" s="289"/>
      <c r="X130" s="289"/>
      <c r="Y130" s="320"/>
      <c r="Z130" s="320"/>
      <c r="AA130" s="320"/>
      <c r="AB130" s="383" t="e">
        <f t="shared" si="13"/>
        <v>#DIV/0!</v>
      </c>
    </row>
    <row r="131" spans="1:28" ht="12.75" customHeight="1" hidden="1">
      <c r="A131" s="281"/>
      <c r="B131" s="281"/>
      <c r="C131" s="281"/>
      <c r="D131" s="281"/>
      <c r="E131" s="446" t="s">
        <v>36</v>
      </c>
      <c r="F131" s="431"/>
      <c r="G131" s="279"/>
      <c r="H131" s="469">
        <v>20204999050000</v>
      </c>
      <c r="I131" s="469"/>
      <c r="J131" s="469"/>
      <c r="K131" s="317"/>
      <c r="L131" s="317"/>
      <c r="M131" s="290"/>
      <c r="N131" s="290">
        <v>35</v>
      </c>
      <c r="O131" s="290"/>
      <c r="P131" s="290"/>
      <c r="Q131" s="290"/>
      <c r="R131" s="290"/>
      <c r="S131" s="289"/>
      <c r="T131" s="320"/>
      <c r="U131" s="289"/>
      <c r="V131" s="208">
        <f t="shared" si="10"/>
        <v>-35</v>
      </c>
      <c r="W131" s="289"/>
      <c r="X131" s="289"/>
      <c r="Y131" s="320"/>
      <c r="Z131" s="320"/>
      <c r="AA131" s="320"/>
      <c r="AB131" s="383" t="e">
        <f t="shared" si="13"/>
        <v>#DIV/0!</v>
      </c>
    </row>
    <row r="132" spans="1:28" ht="12.75" customHeight="1" hidden="1">
      <c r="A132" s="281"/>
      <c r="B132" s="281"/>
      <c r="C132" s="281"/>
      <c r="D132" s="281"/>
      <c r="E132" s="446" t="s">
        <v>37</v>
      </c>
      <c r="F132" s="431"/>
      <c r="G132" s="279"/>
      <c r="H132" s="469"/>
      <c r="I132" s="469"/>
      <c r="J132" s="469"/>
      <c r="K132" s="317"/>
      <c r="L132" s="317"/>
      <c r="M132" s="290"/>
      <c r="N132" s="290">
        <v>801.9</v>
      </c>
      <c r="O132" s="290"/>
      <c r="P132" s="290"/>
      <c r="Q132" s="290"/>
      <c r="R132" s="290"/>
      <c r="S132" s="289"/>
      <c r="T132" s="320"/>
      <c r="U132" s="289"/>
      <c r="V132" s="208">
        <f t="shared" si="10"/>
        <v>-801.9</v>
      </c>
      <c r="W132" s="289"/>
      <c r="X132" s="289"/>
      <c r="Y132" s="320"/>
      <c r="Z132" s="320"/>
      <c r="AA132" s="320"/>
      <c r="AB132" s="383" t="e">
        <f t="shared" si="13"/>
        <v>#DIV/0!</v>
      </c>
    </row>
    <row r="133" spans="1:28" ht="12.75" customHeight="1" hidden="1">
      <c r="A133" s="281"/>
      <c r="B133" s="281"/>
      <c r="C133" s="281"/>
      <c r="D133" s="281"/>
      <c r="E133" s="446" t="s">
        <v>38</v>
      </c>
      <c r="F133" s="431"/>
      <c r="G133" s="279"/>
      <c r="H133" s="469"/>
      <c r="I133" s="469"/>
      <c r="J133" s="469"/>
      <c r="K133" s="317"/>
      <c r="L133" s="317"/>
      <c r="M133" s="290"/>
      <c r="N133" s="290">
        <v>80</v>
      </c>
      <c r="O133" s="290"/>
      <c r="P133" s="290"/>
      <c r="Q133" s="290"/>
      <c r="R133" s="290"/>
      <c r="S133" s="289"/>
      <c r="T133" s="320"/>
      <c r="U133" s="289"/>
      <c r="V133" s="208">
        <f t="shared" si="10"/>
        <v>-80</v>
      </c>
      <c r="W133" s="289"/>
      <c r="X133" s="289"/>
      <c r="Y133" s="320"/>
      <c r="Z133" s="320"/>
      <c r="AA133" s="320"/>
      <c r="AB133" s="383" t="e">
        <f t="shared" si="13"/>
        <v>#DIV/0!</v>
      </c>
    </row>
    <row r="134" spans="1:28" ht="12.75" customHeight="1" hidden="1">
      <c r="A134" s="281"/>
      <c r="B134" s="281"/>
      <c r="C134" s="281"/>
      <c r="D134" s="281"/>
      <c r="E134" s="279"/>
      <c r="F134" s="279"/>
      <c r="G134" s="279"/>
      <c r="H134" s="469"/>
      <c r="I134" s="469"/>
      <c r="J134" s="469"/>
      <c r="K134" s="317"/>
      <c r="L134" s="317"/>
      <c r="M134" s="290"/>
      <c r="N134" s="290">
        <v>-4242.5</v>
      </c>
      <c r="O134" s="290"/>
      <c r="P134" s="290"/>
      <c r="Q134" s="290"/>
      <c r="R134" s="290"/>
      <c r="S134" s="289"/>
      <c r="T134" s="320"/>
      <c r="U134" s="289"/>
      <c r="V134" s="208">
        <f t="shared" si="10"/>
        <v>4242.5</v>
      </c>
      <c r="W134" s="289"/>
      <c r="X134" s="289"/>
      <c r="Y134" s="320"/>
      <c r="Z134" s="320"/>
      <c r="AA134" s="320"/>
      <c r="AB134" s="383" t="e">
        <f t="shared" si="13"/>
        <v>#DIV/0!</v>
      </c>
    </row>
    <row r="135" spans="1:28" ht="12.75" customHeight="1" hidden="1">
      <c r="A135" s="281"/>
      <c r="B135" s="281"/>
      <c r="C135" s="281"/>
      <c r="D135" s="281"/>
      <c r="E135" s="279"/>
      <c r="F135" s="279"/>
      <c r="G135" s="279"/>
      <c r="H135" s="469"/>
      <c r="I135" s="469"/>
      <c r="J135" s="469"/>
      <c r="K135" s="317"/>
      <c r="L135" s="317"/>
      <c r="M135" s="290"/>
      <c r="N135" s="290">
        <v>642</v>
      </c>
      <c r="O135" s="290"/>
      <c r="P135" s="290"/>
      <c r="Q135" s="290"/>
      <c r="R135" s="290"/>
      <c r="S135" s="289"/>
      <c r="T135" s="320"/>
      <c r="U135" s="289"/>
      <c r="V135" s="208">
        <f t="shared" si="10"/>
        <v>-642</v>
      </c>
      <c r="W135" s="289"/>
      <c r="X135" s="289"/>
      <c r="Y135" s="320"/>
      <c r="Z135" s="320"/>
      <c r="AA135" s="320"/>
      <c r="AB135" s="383" t="e">
        <f t="shared" si="13"/>
        <v>#DIV/0!</v>
      </c>
    </row>
    <row r="136" spans="1:28" ht="12.75" customHeight="1" hidden="1">
      <c r="A136" s="281"/>
      <c r="B136" s="281"/>
      <c r="C136" s="281"/>
      <c r="D136" s="281"/>
      <c r="E136" s="279"/>
      <c r="F136" s="279"/>
      <c r="G136" s="279"/>
      <c r="H136" s="469"/>
      <c r="I136" s="469"/>
      <c r="J136" s="469"/>
      <c r="K136" s="317"/>
      <c r="L136" s="317"/>
      <c r="M136" s="290"/>
      <c r="N136" s="290">
        <v>642</v>
      </c>
      <c r="O136" s="290"/>
      <c r="P136" s="290"/>
      <c r="Q136" s="290"/>
      <c r="R136" s="290"/>
      <c r="S136" s="289"/>
      <c r="T136" s="320"/>
      <c r="U136" s="289"/>
      <c r="V136" s="208">
        <f t="shared" si="10"/>
        <v>-642</v>
      </c>
      <c r="W136" s="289"/>
      <c r="X136" s="289"/>
      <c r="Y136" s="320"/>
      <c r="Z136" s="320"/>
      <c r="AA136" s="320"/>
      <c r="AB136" s="383" t="e">
        <f t="shared" si="13"/>
        <v>#DIV/0!</v>
      </c>
    </row>
    <row r="137" spans="1:28" ht="12.75" customHeight="1" hidden="1">
      <c r="A137" s="281"/>
      <c r="B137" s="281"/>
      <c r="C137" s="281"/>
      <c r="D137" s="281"/>
      <c r="E137" s="279"/>
      <c r="F137" s="279"/>
      <c r="G137" s="279"/>
      <c r="H137" s="469"/>
      <c r="I137" s="469"/>
      <c r="J137" s="469"/>
      <c r="K137" s="317"/>
      <c r="L137" s="317"/>
      <c r="M137" s="290"/>
      <c r="N137" s="290">
        <v>170</v>
      </c>
      <c r="O137" s="290"/>
      <c r="P137" s="290"/>
      <c r="Q137" s="290"/>
      <c r="R137" s="290"/>
      <c r="S137" s="289"/>
      <c r="T137" s="320"/>
      <c r="U137" s="289"/>
      <c r="V137" s="208">
        <f t="shared" si="10"/>
        <v>-170</v>
      </c>
      <c r="W137" s="289"/>
      <c r="X137" s="289"/>
      <c r="Y137" s="320"/>
      <c r="Z137" s="320"/>
      <c r="AA137" s="320"/>
      <c r="AB137" s="383" t="e">
        <f t="shared" si="13"/>
        <v>#DIV/0!</v>
      </c>
    </row>
    <row r="138" spans="1:28" ht="12.75" customHeight="1" hidden="1">
      <c r="A138" s="281"/>
      <c r="B138" s="281"/>
      <c r="C138" s="281"/>
      <c r="D138" s="281"/>
      <c r="E138" s="279"/>
      <c r="F138" s="279"/>
      <c r="G138" s="279"/>
      <c r="H138" s="469"/>
      <c r="I138" s="469"/>
      <c r="J138" s="469"/>
      <c r="K138" s="317"/>
      <c r="L138" s="317"/>
      <c r="M138" s="290"/>
      <c r="N138" s="290">
        <v>170</v>
      </c>
      <c r="O138" s="290"/>
      <c r="P138" s="290"/>
      <c r="Q138" s="290"/>
      <c r="R138" s="290"/>
      <c r="S138" s="289"/>
      <c r="T138" s="320"/>
      <c r="U138" s="289"/>
      <c r="V138" s="208">
        <f t="shared" si="10"/>
        <v>-170</v>
      </c>
      <c r="W138" s="289"/>
      <c r="X138" s="289"/>
      <c r="Y138" s="320"/>
      <c r="Z138" s="320"/>
      <c r="AA138" s="320"/>
      <c r="AB138" s="383" t="e">
        <f t="shared" si="13"/>
        <v>#DIV/0!</v>
      </c>
    </row>
    <row r="139" spans="1:28" s="10" customFormat="1" ht="15.75">
      <c r="A139" s="316"/>
      <c r="B139" s="476" t="s">
        <v>411</v>
      </c>
      <c r="C139" s="476"/>
      <c r="D139" s="476"/>
      <c r="E139" s="476"/>
      <c r="F139" s="476"/>
      <c r="G139" s="476"/>
      <c r="H139" s="477" t="s">
        <v>412</v>
      </c>
      <c r="I139" s="477"/>
      <c r="J139" s="477"/>
      <c r="K139" s="478"/>
      <c r="L139" s="478"/>
      <c r="M139" s="38">
        <v>121</v>
      </c>
      <c r="N139" s="38"/>
      <c r="O139" s="38"/>
      <c r="P139" s="38"/>
      <c r="Q139" s="38">
        <v>121</v>
      </c>
      <c r="R139" s="38">
        <v>121</v>
      </c>
      <c r="S139" s="51">
        <f>S149</f>
        <v>0</v>
      </c>
      <c r="T139" s="329">
        <f>T149</f>
        <v>0</v>
      </c>
      <c r="U139" s="51"/>
      <c r="V139" s="208">
        <f t="shared" si="10"/>
        <v>0</v>
      </c>
      <c r="W139" s="51"/>
      <c r="X139" s="51"/>
      <c r="Y139" s="329">
        <f>Y149+Y141</f>
        <v>6847.49</v>
      </c>
      <c r="Z139" s="329">
        <f>Z140+Z141+Z143+Z144+Z145+Z146+Z147</f>
        <v>12247.49</v>
      </c>
      <c r="AA139" s="329">
        <f>AA140+AA141+AA143+AA144+AA145+AA146+AA147</f>
        <v>12005.289999999999</v>
      </c>
      <c r="AB139" s="383">
        <f t="shared" si="13"/>
        <v>0.9802245194729695</v>
      </c>
    </row>
    <row r="140" spans="1:28" s="10" customFormat="1" ht="46.5" customHeight="1">
      <c r="A140" s="316"/>
      <c r="B140" s="316"/>
      <c r="C140" s="316"/>
      <c r="D140" s="316"/>
      <c r="E140" s="441" t="s">
        <v>337</v>
      </c>
      <c r="F140" s="442"/>
      <c r="G140" s="316"/>
      <c r="H140" s="440" t="s">
        <v>620</v>
      </c>
      <c r="I140" s="436"/>
      <c r="J140" s="426"/>
      <c r="K140" s="379"/>
      <c r="L140" s="380"/>
      <c r="M140" s="38"/>
      <c r="N140" s="38"/>
      <c r="O140" s="38"/>
      <c r="P140" s="38"/>
      <c r="Q140" s="38"/>
      <c r="R140" s="38"/>
      <c r="S140" s="51"/>
      <c r="T140" s="329"/>
      <c r="U140" s="51"/>
      <c r="V140" s="208"/>
      <c r="W140" s="51"/>
      <c r="X140" s="51"/>
      <c r="Y140" s="329"/>
      <c r="Z140" s="329">
        <v>125.2</v>
      </c>
      <c r="AA140" s="329">
        <v>125.2</v>
      </c>
      <c r="AB140" s="383"/>
    </row>
    <row r="141" spans="1:28" s="10" customFormat="1" ht="63" customHeight="1">
      <c r="A141" s="316"/>
      <c r="B141" s="316"/>
      <c r="C141" s="316"/>
      <c r="D141" s="316"/>
      <c r="E141" s="418" t="s">
        <v>544</v>
      </c>
      <c r="F141" s="419"/>
      <c r="G141" s="316"/>
      <c r="H141" s="440">
        <v>20204014050000</v>
      </c>
      <c r="I141" s="466"/>
      <c r="J141" s="467"/>
      <c r="K141" s="423">
        <v>151</v>
      </c>
      <c r="L141" s="424"/>
      <c r="M141" s="38"/>
      <c r="N141" s="38"/>
      <c r="O141" s="38"/>
      <c r="P141" s="38"/>
      <c r="Q141" s="38"/>
      <c r="R141" s="38"/>
      <c r="S141" s="51"/>
      <c r="T141" s="329"/>
      <c r="U141" s="51"/>
      <c r="V141" s="208"/>
      <c r="W141" s="51"/>
      <c r="X141" s="51"/>
      <c r="Y141" s="329">
        <v>6847.49</v>
      </c>
      <c r="Z141" s="329">
        <v>11617.8</v>
      </c>
      <c r="AA141" s="329">
        <v>11617.8</v>
      </c>
      <c r="AB141" s="383">
        <f t="shared" si="13"/>
        <v>1</v>
      </c>
    </row>
    <row r="142" spans="1:28" s="10" customFormat="1" ht="63" customHeight="1" hidden="1">
      <c r="A142" s="316"/>
      <c r="B142" s="316"/>
      <c r="C142" s="316"/>
      <c r="D142" s="316"/>
      <c r="E142" s="418" t="s">
        <v>510</v>
      </c>
      <c r="F142" s="496"/>
      <c r="G142" s="316">
        <v>300</v>
      </c>
      <c r="H142" s="440">
        <v>20209065050000100</v>
      </c>
      <c r="I142" s="540"/>
      <c r="J142" s="431"/>
      <c r="K142" s="423"/>
      <c r="L142" s="431"/>
      <c r="M142" s="38"/>
      <c r="N142" s="38"/>
      <c r="O142" s="38"/>
      <c r="P142" s="38"/>
      <c r="Q142" s="38"/>
      <c r="R142" s="38"/>
      <c r="S142" s="51"/>
      <c r="T142" s="329"/>
      <c r="U142" s="51"/>
      <c r="V142" s="208"/>
      <c r="W142" s="51"/>
      <c r="X142" s="51"/>
      <c r="Y142" s="329"/>
      <c r="Z142" s="329"/>
      <c r="AA142" s="329"/>
      <c r="AB142" s="383" t="e">
        <f t="shared" si="13"/>
        <v>#DIV/0!</v>
      </c>
    </row>
    <row r="143" spans="1:28" s="10" customFormat="1" ht="63" customHeight="1">
      <c r="A143" s="316"/>
      <c r="B143" s="316"/>
      <c r="C143" s="316"/>
      <c r="D143" s="316"/>
      <c r="E143" s="428" t="s">
        <v>170</v>
      </c>
      <c r="F143" s="429"/>
      <c r="G143" s="279"/>
      <c r="H143" s="443" t="s">
        <v>413</v>
      </c>
      <c r="I143" s="443"/>
      <c r="J143" s="443"/>
      <c r="K143" s="443" t="s">
        <v>292</v>
      </c>
      <c r="L143" s="443"/>
      <c r="M143" s="290">
        <v>121</v>
      </c>
      <c r="N143" s="293">
        <v>224.27</v>
      </c>
      <c r="O143" s="293"/>
      <c r="P143" s="293"/>
      <c r="Q143" s="293">
        <v>121</v>
      </c>
      <c r="R143" s="293">
        <v>121</v>
      </c>
      <c r="S143" s="18">
        <v>1955.4</v>
      </c>
      <c r="T143" s="327">
        <v>242.2</v>
      </c>
      <c r="U143" s="202">
        <f>S143/N143</f>
        <v>8.718954831230214</v>
      </c>
      <c r="V143" s="208">
        <f>S143-N143</f>
        <v>1731.13</v>
      </c>
      <c r="W143" s="377">
        <v>228.3</v>
      </c>
      <c r="X143" s="377">
        <v>228.3</v>
      </c>
      <c r="Y143" s="327">
        <v>242.2</v>
      </c>
      <c r="Z143" s="327">
        <v>242.2</v>
      </c>
      <c r="AA143" s="327">
        <v>0</v>
      </c>
      <c r="AB143" s="383">
        <f aca="true" t="shared" si="14" ref="AB143:AB149">AA143/Z143</f>
        <v>0</v>
      </c>
    </row>
    <row r="144" spans="1:28" s="10" customFormat="1" ht="63" customHeight="1">
      <c r="A144" s="316"/>
      <c r="B144" s="316"/>
      <c r="C144" s="316"/>
      <c r="D144" s="316"/>
      <c r="E144" s="418" t="s">
        <v>509</v>
      </c>
      <c r="F144" s="414"/>
      <c r="G144" s="316"/>
      <c r="H144" s="440" t="s">
        <v>621</v>
      </c>
      <c r="I144" s="436"/>
      <c r="J144" s="426"/>
      <c r="K144" s="423">
        <v>151</v>
      </c>
      <c r="L144" s="426"/>
      <c r="M144" s="38"/>
      <c r="N144" s="38"/>
      <c r="O144" s="38"/>
      <c r="P144" s="38"/>
      <c r="Q144" s="38"/>
      <c r="R144" s="38"/>
      <c r="S144" s="51"/>
      <c r="T144" s="329"/>
      <c r="U144" s="51"/>
      <c r="V144" s="208"/>
      <c r="W144" s="51"/>
      <c r="X144" s="51"/>
      <c r="Y144" s="329"/>
      <c r="Z144" s="329">
        <v>58.3</v>
      </c>
      <c r="AA144" s="329">
        <v>58.3</v>
      </c>
      <c r="AB144" s="383">
        <f t="shared" si="14"/>
        <v>1</v>
      </c>
    </row>
    <row r="145" spans="1:28" s="10" customFormat="1" ht="63" customHeight="1">
      <c r="A145" s="316"/>
      <c r="B145" s="316"/>
      <c r="C145" s="316"/>
      <c r="D145" s="316"/>
      <c r="E145" s="418" t="s">
        <v>622</v>
      </c>
      <c r="F145" s="414"/>
      <c r="G145" s="316"/>
      <c r="H145" s="440" t="s">
        <v>623</v>
      </c>
      <c r="I145" s="436"/>
      <c r="J145" s="426"/>
      <c r="K145" s="423">
        <v>151</v>
      </c>
      <c r="L145" s="426"/>
      <c r="M145" s="38"/>
      <c r="N145" s="38"/>
      <c r="O145" s="38"/>
      <c r="P145" s="38"/>
      <c r="Q145" s="38"/>
      <c r="R145" s="38"/>
      <c r="S145" s="51"/>
      <c r="T145" s="329"/>
      <c r="U145" s="51"/>
      <c r="V145" s="208"/>
      <c r="W145" s="51"/>
      <c r="X145" s="51"/>
      <c r="Y145" s="329"/>
      <c r="Z145" s="329">
        <v>100</v>
      </c>
      <c r="AA145" s="329">
        <v>100</v>
      </c>
      <c r="AB145" s="383">
        <f t="shared" si="14"/>
        <v>1</v>
      </c>
    </row>
    <row r="146" spans="1:28" s="10" customFormat="1" ht="63" customHeight="1">
      <c r="A146" s="316"/>
      <c r="B146" s="316"/>
      <c r="C146" s="316"/>
      <c r="D146" s="316"/>
      <c r="E146" s="418" t="s">
        <v>624</v>
      </c>
      <c r="F146" s="414"/>
      <c r="G146" s="316"/>
      <c r="H146" s="440" t="s">
        <v>623</v>
      </c>
      <c r="I146" s="436"/>
      <c r="J146" s="426"/>
      <c r="K146" s="423"/>
      <c r="L146" s="424"/>
      <c r="M146" s="38"/>
      <c r="N146" s="38"/>
      <c r="O146" s="38"/>
      <c r="P146" s="38"/>
      <c r="Q146" s="38"/>
      <c r="R146" s="38"/>
      <c r="S146" s="51"/>
      <c r="T146" s="329"/>
      <c r="U146" s="51"/>
      <c r="V146" s="208"/>
      <c r="W146" s="51"/>
      <c r="X146" s="51"/>
      <c r="Y146" s="329"/>
      <c r="Z146" s="329">
        <v>50</v>
      </c>
      <c r="AA146" s="329">
        <v>50</v>
      </c>
      <c r="AB146" s="383">
        <f t="shared" si="14"/>
        <v>1</v>
      </c>
    </row>
    <row r="147" spans="1:28" s="10" customFormat="1" ht="63" customHeight="1">
      <c r="A147" s="316"/>
      <c r="B147" s="316"/>
      <c r="C147" s="316"/>
      <c r="D147" s="316"/>
      <c r="E147" s="418" t="s">
        <v>336</v>
      </c>
      <c r="F147" s="414"/>
      <c r="G147" s="316"/>
      <c r="H147" s="440" t="s">
        <v>625</v>
      </c>
      <c r="I147" s="436"/>
      <c r="J147" s="426"/>
      <c r="K147" s="423"/>
      <c r="L147" s="424"/>
      <c r="M147" s="38"/>
      <c r="N147" s="38"/>
      <c r="O147" s="38"/>
      <c r="P147" s="38"/>
      <c r="Q147" s="38"/>
      <c r="R147" s="38"/>
      <c r="S147" s="51"/>
      <c r="T147" s="329"/>
      <c r="U147" s="51"/>
      <c r="V147" s="208"/>
      <c r="W147" s="51"/>
      <c r="X147" s="51"/>
      <c r="Y147" s="329"/>
      <c r="Z147" s="329">
        <v>53.99</v>
      </c>
      <c r="AA147" s="329">
        <v>53.99</v>
      </c>
      <c r="AB147" s="383">
        <f t="shared" si="14"/>
        <v>1</v>
      </c>
    </row>
    <row r="148" spans="1:28" s="10" customFormat="1" ht="63" customHeight="1">
      <c r="A148" s="316"/>
      <c r="B148" s="316"/>
      <c r="C148" s="316"/>
      <c r="D148" s="316"/>
      <c r="E148" s="418" t="s">
        <v>510</v>
      </c>
      <c r="F148" s="414"/>
      <c r="G148" s="316"/>
      <c r="H148" s="440" t="s">
        <v>626</v>
      </c>
      <c r="I148" s="436"/>
      <c r="J148" s="426"/>
      <c r="K148" s="423"/>
      <c r="L148" s="424"/>
      <c r="M148" s="38"/>
      <c r="N148" s="38"/>
      <c r="O148" s="38"/>
      <c r="P148" s="38"/>
      <c r="Q148" s="38"/>
      <c r="R148" s="38"/>
      <c r="S148" s="51"/>
      <c r="T148" s="329"/>
      <c r="U148" s="51"/>
      <c r="V148" s="208"/>
      <c r="W148" s="51"/>
      <c r="X148" s="51"/>
      <c r="Y148" s="329"/>
      <c r="Z148" s="329">
        <v>6826.3</v>
      </c>
      <c r="AA148" s="329">
        <v>6826.3</v>
      </c>
      <c r="AB148" s="383">
        <f t="shared" si="14"/>
        <v>1</v>
      </c>
    </row>
    <row r="149" spans="1:28" ht="30.75" customHeight="1">
      <c r="A149" s="281"/>
      <c r="B149" s="281"/>
      <c r="C149" s="281"/>
      <c r="D149" s="281"/>
      <c r="E149" s="428" t="s">
        <v>511</v>
      </c>
      <c r="F149" s="429"/>
      <c r="G149" s="279"/>
      <c r="H149" s="443" t="s">
        <v>627</v>
      </c>
      <c r="I149" s="443"/>
      <c r="J149" s="443"/>
      <c r="K149" s="443"/>
      <c r="L149" s="443"/>
      <c r="M149" s="290"/>
      <c r="N149" s="293"/>
      <c r="O149" s="293"/>
      <c r="P149" s="293"/>
      <c r="Q149" s="293"/>
      <c r="R149" s="293"/>
      <c r="S149" s="18"/>
      <c r="T149" s="327"/>
      <c r="U149" s="202"/>
      <c r="V149" s="208"/>
      <c r="W149" s="377"/>
      <c r="X149" s="377"/>
      <c r="Y149" s="327"/>
      <c r="Z149" s="327">
        <v>152.48</v>
      </c>
      <c r="AA149" s="327">
        <v>152.48</v>
      </c>
      <c r="AB149" s="383">
        <f t="shared" si="14"/>
        <v>1</v>
      </c>
    </row>
    <row r="150" spans="1:28" ht="87.75" customHeight="1">
      <c r="A150" s="281"/>
      <c r="B150" s="281"/>
      <c r="C150" s="281"/>
      <c r="D150" s="281"/>
      <c r="E150" s="529" t="s">
        <v>568</v>
      </c>
      <c r="F150" s="530"/>
      <c r="G150" s="279">
        <v>300</v>
      </c>
      <c r="H150" s="537" t="s">
        <v>569</v>
      </c>
      <c r="I150" s="538"/>
      <c r="J150" s="539"/>
      <c r="K150" s="460"/>
      <c r="L150" s="461"/>
      <c r="M150" s="290"/>
      <c r="N150" s="293"/>
      <c r="O150" s="293"/>
      <c r="P150" s="293"/>
      <c r="Q150" s="293"/>
      <c r="R150" s="293"/>
      <c r="S150" s="18"/>
      <c r="T150" s="18">
        <f>T151</f>
        <v>13516.91</v>
      </c>
      <c r="U150" s="18"/>
      <c r="V150" s="18"/>
      <c r="W150" s="202"/>
      <c r="X150" s="208"/>
      <c r="Y150" s="18">
        <f>Y151</f>
        <v>435.8</v>
      </c>
      <c r="Z150" s="18">
        <f>Z151</f>
        <v>1197.8</v>
      </c>
      <c r="AA150" s="18">
        <v>1197.77</v>
      </c>
      <c r="AB150" s="383">
        <f t="shared" si="13"/>
        <v>0.9999749540824846</v>
      </c>
    </row>
    <row r="151" spans="1:28" ht="60" customHeight="1">
      <c r="A151" s="281"/>
      <c r="B151" s="281"/>
      <c r="C151" s="281"/>
      <c r="D151" s="281"/>
      <c r="E151" s="446" t="s">
        <v>570</v>
      </c>
      <c r="F151" s="431"/>
      <c r="G151" s="279">
        <v>300</v>
      </c>
      <c r="H151" s="537" t="s">
        <v>571</v>
      </c>
      <c r="I151" s="538"/>
      <c r="J151" s="539"/>
      <c r="K151" s="460">
        <v>151</v>
      </c>
      <c r="L151" s="461"/>
      <c r="M151" s="290"/>
      <c r="N151" s="293"/>
      <c r="O151" s="293"/>
      <c r="P151" s="293"/>
      <c r="Q151" s="293"/>
      <c r="R151" s="293"/>
      <c r="S151" s="18"/>
      <c r="T151" s="18">
        <v>13516.91</v>
      </c>
      <c r="U151" s="18"/>
      <c r="V151" s="18"/>
      <c r="W151" s="202"/>
      <c r="X151" s="208"/>
      <c r="Y151" s="18">
        <v>435.8</v>
      </c>
      <c r="Z151" s="18">
        <v>1197.8</v>
      </c>
      <c r="AA151" s="18">
        <v>1197.78</v>
      </c>
      <c r="AB151" s="383">
        <f t="shared" si="13"/>
        <v>0.9999833027216564</v>
      </c>
    </row>
    <row r="152" spans="1:28" ht="50.25" customHeight="1">
      <c r="A152" s="281"/>
      <c r="B152" s="281"/>
      <c r="C152" s="281"/>
      <c r="D152" s="281"/>
      <c r="E152" s="529" t="s">
        <v>572</v>
      </c>
      <c r="F152" s="530"/>
      <c r="G152" s="279">
        <v>300</v>
      </c>
      <c r="H152" s="537" t="s">
        <v>573</v>
      </c>
      <c r="I152" s="538"/>
      <c r="J152" s="539"/>
      <c r="K152" s="460"/>
      <c r="L152" s="461"/>
      <c r="M152" s="290"/>
      <c r="N152" s="293"/>
      <c r="O152" s="293"/>
      <c r="P152" s="293"/>
      <c r="Q152" s="293"/>
      <c r="R152" s="293"/>
      <c r="S152" s="18"/>
      <c r="T152" s="18">
        <f>T153</f>
        <v>-15017.650000000001</v>
      </c>
      <c r="U152" s="18"/>
      <c r="V152" s="18"/>
      <c r="W152" s="202"/>
      <c r="X152" s="208"/>
      <c r="Y152" s="18">
        <f>Y153</f>
        <v>-926.5</v>
      </c>
      <c r="Z152" s="18">
        <f>Z153</f>
        <v>-2899.13</v>
      </c>
      <c r="AA152" s="18">
        <f>AA153</f>
        <v>-2899.1</v>
      </c>
      <c r="AB152" s="383">
        <f t="shared" si="13"/>
        <v>0.9999896520680341</v>
      </c>
    </row>
    <row r="153" spans="1:28" ht="52.5" customHeight="1">
      <c r="A153" s="281"/>
      <c r="B153" s="281"/>
      <c r="C153" s="281"/>
      <c r="D153" s="281"/>
      <c r="E153" s="446" t="s">
        <v>574</v>
      </c>
      <c r="F153" s="431"/>
      <c r="G153" s="279">
        <v>300</v>
      </c>
      <c r="H153" s="537" t="s">
        <v>575</v>
      </c>
      <c r="I153" s="538"/>
      <c r="J153" s="539"/>
      <c r="K153" s="460">
        <v>151</v>
      </c>
      <c r="L153" s="461"/>
      <c r="M153" s="290"/>
      <c r="N153" s="293"/>
      <c r="O153" s="293"/>
      <c r="P153" s="293"/>
      <c r="Q153" s="293"/>
      <c r="R153" s="293"/>
      <c r="S153" s="18"/>
      <c r="T153" s="18">
        <f>-2238.21-12779.44</f>
        <v>-15017.650000000001</v>
      </c>
      <c r="U153" s="18"/>
      <c r="V153" s="18"/>
      <c r="W153" s="202"/>
      <c r="X153" s="208"/>
      <c r="Y153" s="18">
        <v>-926.5</v>
      </c>
      <c r="Z153" s="18">
        <v>-2899.13</v>
      </c>
      <c r="AA153" s="18">
        <v>-2899.1</v>
      </c>
      <c r="AB153" s="383">
        <f t="shared" si="13"/>
        <v>0.9999896520680341</v>
      </c>
    </row>
    <row r="154" spans="1:28" s="2" customFormat="1" ht="15.75">
      <c r="A154" s="228"/>
      <c r="B154" s="228"/>
      <c r="C154" s="228"/>
      <c r="D154" s="228"/>
      <c r="E154" s="475" t="s">
        <v>323</v>
      </c>
      <c r="F154" s="475"/>
      <c r="G154" s="475"/>
      <c r="H154" s="475"/>
      <c r="I154" s="475"/>
      <c r="J154" s="475"/>
      <c r="K154" s="475"/>
      <c r="L154" s="475"/>
      <c r="M154" s="93" t="e">
        <f>M86+M87+#REF!</f>
        <v>#REF!</v>
      </c>
      <c r="N154" s="93" t="e">
        <f>N86+N87+#REF!</f>
        <v>#REF!</v>
      </c>
      <c r="O154" s="93" t="e">
        <f>O86+O87+#REF!</f>
        <v>#REF!</v>
      </c>
      <c r="P154" s="93" t="e">
        <f>P86+P87+#REF!</f>
        <v>#REF!</v>
      </c>
      <c r="Q154" s="93" t="e">
        <f>Q86+Q87+#REF!</f>
        <v>#REF!</v>
      </c>
      <c r="R154" s="93" t="e">
        <f>R86+R87+#REF!</f>
        <v>#REF!</v>
      </c>
      <c r="S154" s="93" t="e">
        <f>S86+S87</f>
        <v>#REF!</v>
      </c>
      <c r="T154" s="331" t="e">
        <f>T86+T87</f>
        <v>#REF!</v>
      </c>
      <c r="U154" s="202" t="e">
        <f>S154/N154</f>
        <v>#REF!</v>
      </c>
      <c r="V154" s="208" t="e">
        <f t="shared" si="10"/>
        <v>#REF!</v>
      </c>
      <c r="W154" s="229" t="e">
        <f>W86+W87+#REF!</f>
        <v>#REF!</v>
      </c>
      <c r="X154" s="229" t="e">
        <f>X86+X87+#REF!</f>
        <v>#REF!</v>
      </c>
      <c r="Y154" s="331" t="e">
        <f>Y86+Y87+Y150+Y152</f>
        <v>#REF!</v>
      </c>
      <c r="Z154" s="389">
        <f>Z86+Z87+Z151+Z152+Z149</f>
        <v>836543.9500000001</v>
      </c>
      <c r="AA154" s="389">
        <f>AA86+AA87+AA151+AA152+AA149</f>
        <v>812430.62</v>
      </c>
      <c r="AB154" s="383">
        <f>AA154/Z154</f>
        <v>0.971175059003176</v>
      </c>
    </row>
    <row r="155" spans="2:5" ht="12.75">
      <c r="B155" s="230"/>
      <c r="C155" s="231"/>
      <c r="D155" s="232"/>
      <c r="E155" s="231"/>
    </row>
    <row r="156" spans="3:18" ht="12.75">
      <c r="C156" s="233"/>
      <c r="D156" s="234"/>
      <c r="E156" s="233"/>
      <c r="H156" s="5" t="s">
        <v>321</v>
      </c>
      <c r="M156" s="5">
        <v>80733</v>
      </c>
      <c r="Q156" s="5">
        <v>94199</v>
      </c>
      <c r="R156" s="5">
        <v>94413</v>
      </c>
    </row>
    <row r="157" spans="3:19" ht="12.75">
      <c r="C157" s="233"/>
      <c r="D157" s="234"/>
      <c r="E157" s="233"/>
      <c r="H157" s="5" t="s">
        <v>319</v>
      </c>
      <c r="M157" s="5" t="e">
        <f>M13+M19+M26+M32+M38+M40+M43+M49</f>
        <v>#REF!</v>
      </c>
      <c r="Q157" s="5" t="e">
        <f>Q13+Q19+Q26+Q32+Q38+Q40+Q43+Q49</f>
        <v>#REF!</v>
      </c>
      <c r="R157" s="5" t="e">
        <f>R13+R19+R26+R32+R38+R40+R43+R49</f>
        <v>#REF!</v>
      </c>
      <c r="S157" s="5">
        <f>S86</f>
        <v>175157</v>
      </c>
    </row>
    <row r="158" spans="3:19" ht="12.75">
      <c r="C158" s="233"/>
      <c r="D158" s="234"/>
      <c r="E158" s="233"/>
      <c r="H158" s="5" t="s">
        <v>320</v>
      </c>
      <c r="M158" s="5" t="e">
        <f>M87+#REF!</f>
        <v>#REF!</v>
      </c>
      <c r="Q158" s="5" t="e">
        <f>Q87+#REF!</f>
        <v>#REF!</v>
      </c>
      <c r="R158" s="5" t="e">
        <f>R87+#REF!</f>
        <v>#REF!</v>
      </c>
      <c r="S158" s="5" t="e">
        <f>S87</f>
        <v>#REF!</v>
      </c>
    </row>
    <row r="159" spans="3:18" ht="12.75">
      <c r="C159" s="233"/>
      <c r="D159" s="234"/>
      <c r="E159" s="233"/>
      <c r="H159" s="5" t="s">
        <v>40</v>
      </c>
      <c r="M159" s="5" t="e">
        <f>(M154-M158-M156)*5%</f>
        <v>#REF!</v>
      </c>
      <c r="Q159" s="5" t="e">
        <f>(Q154-Q158-Q156)*5%</f>
        <v>#REF!</v>
      </c>
      <c r="R159" s="5" t="e">
        <f>(R154-R158-R156)*5%</f>
        <v>#REF!</v>
      </c>
    </row>
    <row r="160" spans="3:18" ht="12.75">
      <c r="C160" s="233"/>
      <c r="D160" s="234"/>
      <c r="E160" s="233"/>
      <c r="H160" s="5" t="s">
        <v>322</v>
      </c>
      <c r="M160" s="5">
        <v>2452.5</v>
      </c>
      <c r="Q160" s="5">
        <v>2086.5</v>
      </c>
      <c r="R160" s="5">
        <v>3224.8</v>
      </c>
    </row>
    <row r="161" spans="3:24" ht="12.75">
      <c r="C161" s="233"/>
      <c r="D161" s="234"/>
      <c r="E161" s="233"/>
      <c r="T161" s="5" t="e">
        <f>T154-прил_6!#REF!</f>
        <v>#REF!</v>
      </c>
      <c r="U161" s="5" t="e">
        <f>U154-прил_6!#REF!</f>
        <v>#REF!</v>
      </c>
      <c r="V161" s="5" t="e">
        <f>V154-прил_6!#REF!</f>
        <v>#REF!</v>
      </c>
      <c r="W161" s="5" t="e">
        <f>W154-прил_6!#REF!</f>
        <v>#REF!</v>
      </c>
      <c r="X161" s="5" t="e">
        <f>X154-прил_6!#REF!</f>
        <v>#REF!</v>
      </c>
    </row>
    <row r="162" spans="3:18" ht="12.75">
      <c r="C162" s="233"/>
      <c r="D162" s="234"/>
      <c r="E162" s="233"/>
      <c r="M162" s="378"/>
      <c r="N162" s="378"/>
      <c r="O162" s="378"/>
      <c r="P162" s="378"/>
      <c r="Q162" s="378"/>
      <c r="R162" s="378"/>
    </row>
    <row r="163" spans="3:5" ht="12.75">
      <c r="C163" s="233"/>
      <c r="D163" s="234"/>
      <c r="E163" s="233"/>
    </row>
    <row r="164" spans="3:5" ht="12.75">
      <c r="C164" s="233"/>
      <c r="D164" s="234"/>
      <c r="E164" s="233"/>
    </row>
    <row r="165" spans="3:5" ht="12.75">
      <c r="C165" s="233"/>
      <c r="D165" s="234"/>
      <c r="E165" s="233"/>
    </row>
    <row r="166" spans="3:5" ht="12.75">
      <c r="C166" s="233"/>
      <c r="D166" s="234"/>
      <c r="E166" s="233"/>
    </row>
    <row r="167" spans="3:5" ht="12.75">
      <c r="C167" s="233"/>
      <c r="D167" s="234"/>
      <c r="E167" s="233"/>
    </row>
    <row r="168" spans="3:5" ht="12.75">
      <c r="C168" s="233"/>
      <c r="D168" s="234"/>
      <c r="E168" s="233"/>
    </row>
    <row r="169" spans="3:5" ht="12.75">
      <c r="C169" s="233"/>
      <c r="D169" s="234"/>
      <c r="E169" s="233"/>
    </row>
    <row r="170" spans="3:5" ht="12.75">
      <c r="C170" s="233"/>
      <c r="D170" s="234"/>
      <c r="E170" s="233"/>
    </row>
    <row r="171" spans="3:5" ht="12.75">
      <c r="C171" s="233"/>
      <c r="D171" s="234"/>
      <c r="E171" s="233"/>
    </row>
    <row r="172" spans="3:5" ht="12.75">
      <c r="C172" s="233"/>
      <c r="D172" s="234"/>
      <c r="E172" s="233"/>
    </row>
    <row r="173" spans="3:5" ht="12.75">
      <c r="C173" s="233"/>
      <c r="D173" s="234"/>
      <c r="E173" s="233"/>
    </row>
    <row r="174" spans="3:5" ht="12.75">
      <c r="C174" s="233"/>
      <c r="D174" s="234"/>
      <c r="E174" s="233"/>
    </row>
    <row r="175" spans="3:5" ht="12.75">
      <c r="C175" s="233"/>
      <c r="D175" s="234"/>
      <c r="E175" s="233"/>
    </row>
    <row r="176" spans="3:5" ht="12.75">
      <c r="C176" s="233"/>
      <c r="D176" s="234"/>
      <c r="E176" s="233"/>
    </row>
    <row r="177" spans="3:5" ht="12.75">
      <c r="C177" s="233"/>
      <c r="D177" s="234"/>
      <c r="E177" s="233"/>
    </row>
    <row r="178" spans="3:5" ht="12.75">
      <c r="C178" s="233"/>
      <c r="D178" s="234"/>
      <c r="E178" s="233"/>
    </row>
    <row r="179" spans="3:5" ht="12.75">
      <c r="C179" s="233"/>
      <c r="D179" s="234"/>
      <c r="E179" s="233"/>
    </row>
    <row r="180" spans="3:5" ht="12.75">
      <c r="C180" s="233"/>
      <c r="D180" s="234"/>
      <c r="E180" s="233"/>
    </row>
    <row r="181" spans="3:5" ht="12.75">
      <c r="C181" s="233"/>
      <c r="D181" s="234"/>
      <c r="E181" s="233"/>
    </row>
    <row r="182" spans="3:5" ht="12.75">
      <c r="C182" s="233"/>
      <c r="D182" s="234"/>
      <c r="E182" s="233"/>
    </row>
    <row r="183" spans="3:5" ht="12.75">
      <c r="C183" s="233"/>
      <c r="D183" s="234"/>
      <c r="E183" s="233"/>
    </row>
    <row r="184" spans="3:5" ht="12.75">
      <c r="C184" s="233"/>
      <c r="D184" s="234"/>
      <c r="E184" s="233"/>
    </row>
    <row r="185" spans="3:5" ht="12.75">
      <c r="C185" s="233"/>
      <c r="D185" s="234"/>
      <c r="E185" s="233"/>
    </row>
    <row r="186" spans="3:5" ht="12.75">
      <c r="C186" s="233"/>
      <c r="D186" s="234"/>
      <c r="E186" s="233"/>
    </row>
    <row r="187" spans="3:5" ht="12.75">
      <c r="C187" s="233"/>
      <c r="D187" s="234"/>
      <c r="E187" s="233"/>
    </row>
    <row r="188" spans="3:5" ht="12.75">
      <c r="C188" s="233"/>
      <c r="D188" s="234"/>
      <c r="E188" s="233"/>
    </row>
    <row r="189" spans="3:5" ht="12.75">
      <c r="C189" s="233"/>
      <c r="D189" s="234"/>
      <c r="E189" s="233"/>
    </row>
    <row r="190" spans="3:5" ht="12.75">
      <c r="C190" s="233"/>
      <c r="D190" s="234"/>
      <c r="E190" s="233"/>
    </row>
  </sheetData>
  <sheetProtection/>
  <mergeCells count="427">
    <mergeCell ref="AA11:AA12"/>
    <mergeCell ref="AB11:AB12"/>
    <mergeCell ref="E142:F142"/>
    <mergeCell ref="H142:J142"/>
    <mergeCell ref="K142:L142"/>
    <mergeCell ref="Z11:Z12"/>
    <mergeCell ref="Y11:Y12"/>
    <mergeCell ref="A13:G13"/>
    <mergeCell ref="H20:J20"/>
    <mergeCell ref="E18:F18"/>
    <mergeCell ref="E153:F153"/>
    <mergeCell ref="H153:J153"/>
    <mergeCell ref="K153:L153"/>
    <mergeCell ref="E150:F150"/>
    <mergeCell ref="H150:J150"/>
    <mergeCell ref="K150:L150"/>
    <mergeCell ref="E151:F151"/>
    <mergeCell ref="H151:J151"/>
    <mergeCell ref="H152:J152"/>
    <mergeCell ref="H18:J18"/>
    <mergeCell ref="H22:J22"/>
    <mergeCell ref="A26:G26"/>
    <mergeCell ref="H26:J26"/>
    <mergeCell ref="B20:G20"/>
    <mergeCell ref="E21:F21"/>
    <mergeCell ref="H21:J21"/>
    <mergeCell ref="H39:J39"/>
    <mergeCell ref="K152:L152"/>
    <mergeCell ref="K34:L34"/>
    <mergeCell ref="H34:J34"/>
    <mergeCell ref="E33:F33"/>
    <mergeCell ref="H33:J33"/>
    <mergeCell ref="K147:L147"/>
    <mergeCell ref="K148:L148"/>
    <mergeCell ref="K146:L146"/>
    <mergeCell ref="K33:L33"/>
    <mergeCell ref="K21:L21"/>
    <mergeCell ref="E22:F22"/>
    <mergeCell ref="H29:J29"/>
    <mergeCell ref="K27:L27"/>
    <mergeCell ref="K28:L28"/>
    <mergeCell ref="E29:F29"/>
    <mergeCell ref="E24:F24"/>
    <mergeCell ref="H24:J24"/>
    <mergeCell ref="B27:G27"/>
    <mergeCell ref="H27:J27"/>
    <mergeCell ref="K18:L18"/>
    <mergeCell ref="K151:L151"/>
    <mergeCell ref="E152:F152"/>
    <mergeCell ref="K22:L22"/>
    <mergeCell ref="A19:G19"/>
    <mergeCell ref="K26:L26"/>
    <mergeCell ref="K23:L23"/>
    <mergeCell ref="K24:L24"/>
    <mergeCell ref="E28:F28"/>
    <mergeCell ref="H28:J28"/>
    <mergeCell ref="E15:F15"/>
    <mergeCell ref="H15:J15"/>
    <mergeCell ref="K15:L15"/>
    <mergeCell ref="H19:J19"/>
    <mergeCell ref="K19:L19"/>
    <mergeCell ref="H16:J16"/>
    <mergeCell ref="K16:L16"/>
    <mergeCell ref="E16:F16"/>
    <mergeCell ref="E17:F17"/>
    <mergeCell ref="H17:J17"/>
    <mergeCell ref="K17:L17"/>
    <mergeCell ref="S11:S12"/>
    <mergeCell ref="T11:T12"/>
    <mergeCell ref="H11:L11"/>
    <mergeCell ref="H14:J14"/>
    <mergeCell ref="K14:L14"/>
    <mergeCell ref="H12:J12"/>
    <mergeCell ref="K12:L12"/>
    <mergeCell ref="A11:F12"/>
    <mergeCell ref="G11:G12"/>
    <mergeCell ref="R11:R12"/>
    <mergeCell ref="B14:G14"/>
    <mergeCell ref="X11:X12"/>
    <mergeCell ref="N11:N12"/>
    <mergeCell ref="O11:O12"/>
    <mergeCell ref="W11:W12"/>
    <mergeCell ref="H13:J13"/>
    <mergeCell ref="K13:L13"/>
    <mergeCell ref="U11:U12"/>
    <mergeCell ref="M11:M12"/>
    <mergeCell ref="P11:P12"/>
    <mergeCell ref="Q11:Q12"/>
    <mergeCell ref="K20:L20"/>
    <mergeCell ref="E25:F25"/>
    <mergeCell ref="H25:J25"/>
    <mergeCell ref="K25:L25"/>
    <mergeCell ref="E23:F23"/>
    <mergeCell ref="H23:J23"/>
    <mergeCell ref="B34:G34"/>
    <mergeCell ref="E30:F30"/>
    <mergeCell ref="H30:J30"/>
    <mergeCell ref="K39:L39"/>
    <mergeCell ref="C35:G35"/>
    <mergeCell ref="H35:J35"/>
    <mergeCell ref="C36:G36"/>
    <mergeCell ref="A32:G32"/>
    <mergeCell ref="H32:J32"/>
    <mergeCell ref="K35:L35"/>
    <mergeCell ref="H36:J36"/>
    <mergeCell ref="K36:L36"/>
    <mergeCell ref="K32:L32"/>
    <mergeCell ref="A40:G40"/>
    <mergeCell ref="H40:J40"/>
    <mergeCell ref="K40:L40"/>
    <mergeCell ref="E37:F37"/>
    <mergeCell ref="H37:J37"/>
    <mergeCell ref="K37:L37"/>
    <mergeCell ref="A38:G38"/>
    <mergeCell ref="H38:J38"/>
    <mergeCell ref="K38:L38"/>
    <mergeCell ref="E39:F39"/>
    <mergeCell ref="E44:G44"/>
    <mergeCell ref="H44:J44"/>
    <mergeCell ref="K44:L44"/>
    <mergeCell ref="B41:G41"/>
    <mergeCell ref="H41:J41"/>
    <mergeCell ref="K41:L41"/>
    <mergeCell ref="A43:G43"/>
    <mergeCell ref="H43:J43"/>
    <mergeCell ref="K43:L43"/>
    <mergeCell ref="H49:J49"/>
    <mergeCell ref="K49:L49"/>
    <mergeCell ref="E46:G46"/>
    <mergeCell ref="H46:J46"/>
    <mergeCell ref="K46:L46"/>
    <mergeCell ref="E45:G45"/>
    <mergeCell ref="H45:J45"/>
    <mergeCell ref="K45:L45"/>
    <mergeCell ref="B50:G50"/>
    <mergeCell ref="H50:J50"/>
    <mergeCell ref="K50:L50"/>
    <mergeCell ref="B47:G47"/>
    <mergeCell ref="H47:J47"/>
    <mergeCell ref="K47:L47"/>
    <mergeCell ref="E48:F48"/>
    <mergeCell ref="H48:J48"/>
    <mergeCell ref="K48:L48"/>
    <mergeCell ref="A49:G49"/>
    <mergeCell ref="B53:G53"/>
    <mergeCell ref="H53:J53"/>
    <mergeCell ref="K53:L53"/>
    <mergeCell ref="E54:F54"/>
    <mergeCell ref="H54:J54"/>
    <mergeCell ref="K54:L54"/>
    <mergeCell ref="E51:F51"/>
    <mergeCell ref="H51:J51"/>
    <mergeCell ref="K51:L51"/>
    <mergeCell ref="E52:F52"/>
    <mergeCell ref="H52:J52"/>
    <mergeCell ref="K52:L52"/>
    <mergeCell ref="E57:F57"/>
    <mergeCell ref="H57:J57"/>
    <mergeCell ref="K57:L57"/>
    <mergeCell ref="E58:F58"/>
    <mergeCell ref="H58:J58"/>
    <mergeCell ref="K58:L58"/>
    <mergeCell ref="E55:F55"/>
    <mergeCell ref="H55:J55"/>
    <mergeCell ref="K55:L55"/>
    <mergeCell ref="B56:G56"/>
    <mergeCell ref="H56:J56"/>
    <mergeCell ref="K56:L56"/>
    <mergeCell ref="E61:F61"/>
    <mergeCell ref="H61:J61"/>
    <mergeCell ref="K61:L61"/>
    <mergeCell ref="E62:F62"/>
    <mergeCell ref="H62:J62"/>
    <mergeCell ref="K62:L62"/>
    <mergeCell ref="E59:F59"/>
    <mergeCell ref="H59:J59"/>
    <mergeCell ref="K59:L59"/>
    <mergeCell ref="E60:F60"/>
    <mergeCell ref="H60:J60"/>
    <mergeCell ref="K60:L60"/>
    <mergeCell ref="K65:L65"/>
    <mergeCell ref="B66:G66"/>
    <mergeCell ref="H66:J66"/>
    <mergeCell ref="K66:L66"/>
    <mergeCell ref="H71:J71"/>
    <mergeCell ref="K71:L71"/>
    <mergeCell ref="E65:F65"/>
    <mergeCell ref="H65:J65"/>
    <mergeCell ref="E67:F67"/>
    <mergeCell ref="H67:J67"/>
    <mergeCell ref="E63:F63"/>
    <mergeCell ref="H63:J63"/>
    <mergeCell ref="K63:L63"/>
    <mergeCell ref="B64:G64"/>
    <mergeCell ref="H64:J64"/>
    <mergeCell ref="K64:L64"/>
    <mergeCell ref="K67:L67"/>
    <mergeCell ref="E68:F68"/>
    <mergeCell ref="H68:J68"/>
    <mergeCell ref="K68:L68"/>
    <mergeCell ref="E69:F69"/>
    <mergeCell ref="H69:J69"/>
    <mergeCell ref="K69:L69"/>
    <mergeCell ref="H74:J74"/>
    <mergeCell ref="K74:L74"/>
    <mergeCell ref="E70:F70"/>
    <mergeCell ref="H70:J70"/>
    <mergeCell ref="K70:L70"/>
    <mergeCell ref="E71:F71"/>
    <mergeCell ref="E75:F75"/>
    <mergeCell ref="H75:J75"/>
    <mergeCell ref="K75:L75"/>
    <mergeCell ref="E72:F72"/>
    <mergeCell ref="H72:J72"/>
    <mergeCell ref="K72:L72"/>
    <mergeCell ref="E73:F73"/>
    <mergeCell ref="H73:J73"/>
    <mergeCell ref="K73:L73"/>
    <mergeCell ref="E74:F74"/>
    <mergeCell ref="E78:F78"/>
    <mergeCell ref="H78:J78"/>
    <mergeCell ref="K78:L78"/>
    <mergeCell ref="E79:F79"/>
    <mergeCell ref="H79:J79"/>
    <mergeCell ref="K79:L79"/>
    <mergeCell ref="E76:F76"/>
    <mergeCell ref="H76:J76"/>
    <mergeCell ref="K76:L76"/>
    <mergeCell ref="E77:F77"/>
    <mergeCell ref="H77:J77"/>
    <mergeCell ref="K77:L77"/>
    <mergeCell ref="K82:L82"/>
    <mergeCell ref="E83:F83"/>
    <mergeCell ref="H83:J83"/>
    <mergeCell ref="K83:L83"/>
    <mergeCell ref="H88:J88"/>
    <mergeCell ref="K88:L88"/>
    <mergeCell ref="E82:F82"/>
    <mergeCell ref="H82:J82"/>
    <mergeCell ref="E84:F84"/>
    <mergeCell ref="H84:J84"/>
    <mergeCell ref="E80:F80"/>
    <mergeCell ref="H80:J80"/>
    <mergeCell ref="K80:L80"/>
    <mergeCell ref="E81:F81"/>
    <mergeCell ref="H81:J81"/>
    <mergeCell ref="K81:L81"/>
    <mergeCell ref="A87:G87"/>
    <mergeCell ref="H87:J87"/>
    <mergeCell ref="K87:L87"/>
    <mergeCell ref="B88:G88"/>
    <mergeCell ref="K84:L84"/>
    <mergeCell ref="E85:F85"/>
    <mergeCell ref="H85:J85"/>
    <mergeCell ref="E86:F86"/>
    <mergeCell ref="H86:J86"/>
    <mergeCell ref="K86:L86"/>
    <mergeCell ref="H90:J90"/>
    <mergeCell ref="K90:L90"/>
    <mergeCell ref="C91:G91"/>
    <mergeCell ref="H91:J91"/>
    <mergeCell ref="K91:L91"/>
    <mergeCell ref="C89:G89"/>
    <mergeCell ref="B100:G100"/>
    <mergeCell ref="H100:J100"/>
    <mergeCell ref="K100:L100"/>
    <mergeCell ref="E94:F94"/>
    <mergeCell ref="H94:J94"/>
    <mergeCell ref="E92:F92"/>
    <mergeCell ref="H92:J92"/>
    <mergeCell ref="K92:L92"/>
    <mergeCell ref="E99:F99"/>
    <mergeCell ref="E96:F96"/>
    <mergeCell ref="K105:L105"/>
    <mergeCell ref="B101:G101"/>
    <mergeCell ref="H101:J101"/>
    <mergeCell ref="K101:L101"/>
    <mergeCell ref="C102:G102"/>
    <mergeCell ref="H102:J102"/>
    <mergeCell ref="K102:L102"/>
    <mergeCell ref="E103:F103"/>
    <mergeCell ref="C104:G104"/>
    <mergeCell ref="H104:J104"/>
    <mergeCell ref="K104:L104"/>
    <mergeCell ref="E117:F117"/>
    <mergeCell ref="E107:F107"/>
    <mergeCell ref="H107:J107"/>
    <mergeCell ref="C112:G112"/>
    <mergeCell ref="H112:J112"/>
    <mergeCell ref="E105:F105"/>
    <mergeCell ref="H105:J105"/>
    <mergeCell ref="C110:G110"/>
    <mergeCell ref="E111:F111"/>
    <mergeCell ref="H111:J111"/>
    <mergeCell ref="E113:F113"/>
    <mergeCell ref="K115:L115"/>
    <mergeCell ref="K116:L116"/>
    <mergeCell ref="H113:J113"/>
    <mergeCell ref="E115:F115"/>
    <mergeCell ref="H115:J115"/>
    <mergeCell ref="E114:F114"/>
    <mergeCell ref="E116:F116"/>
    <mergeCell ref="H116:J116"/>
    <mergeCell ref="E149:F149"/>
    <mergeCell ref="H149:J149"/>
    <mergeCell ref="H129:J129"/>
    <mergeCell ref="E123:F123"/>
    <mergeCell ref="H123:J123"/>
    <mergeCell ref="E118:F118"/>
    <mergeCell ref="E119:F119"/>
    <mergeCell ref="E124:F124"/>
    <mergeCell ref="H124:J124"/>
    <mergeCell ref="C125:G125"/>
    <mergeCell ref="H125:J125"/>
    <mergeCell ref="K125:L125"/>
    <mergeCell ref="H130:J130"/>
    <mergeCell ref="E129:F129"/>
    <mergeCell ref="H139:J139"/>
    <mergeCell ref="K139:L139"/>
    <mergeCell ref="E144:F144"/>
    <mergeCell ref="K149:L149"/>
    <mergeCell ref="E133:F133"/>
    <mergeCell ref="H133:J133"/>
    <mergeCell ref="E120:F120"/>
    <mergeCell ref="H120:J120"/>
    <mergeCell ref="H128:J128"/>
    <mergeCell ref="E154:L154"/>
    <mergeCell ref="H134:J134"/>
    <mergeCell ref="H135:J135"/>
    <mergeCell ref="H136:J136"/>
    <mergeCell ref="H137:J137"/>
    <mergeCell ref="H138:J138"/>
    <mergeCell ref="B139:G139"/>
    <mergeCell ref="E132:F132"/>
    <mergeCell ref="H132:J132"/>
    <mergeCell ref="E131:F131"/>
    <mergeCell ref="H131:J131"/>
    <mergeCell ref="E130:F130"/>
    <mergeCell ref="E128:F128"/>
    <mergeCell ref="E141:F141"/>
    <mergeCell ref="H141:J141"/>
    <mergeCell ref="K141:L141"/>
    <mergeCell ref="K114:L114"/>
    <mergeCell ref="H109:J109"/>
    <mergeCell ref="H127:J127"/>
    <mergeCell ref="K128:L128"/>
    <mergeCell ref="E126:F126"/>
    <mergeCell ref="H126:J126"/>
    <mergeCell ref="K124:L124"/>
    <mergeCell ref="K123:L123"/>
    <mergeCell ref="H117:J117"/>
    <mergeCell ref="K107:L107"/>
    <mergeCell ref="H110:J110"/>
    <mergeCell ref="H118:J118"/>
    <mergeCell ref="K111:L111"/>
    <mergeCell ref="K112:L112"/>
    <mergeCell ref="H119:J119"/>
    <mergeCell ref="H114:J114"/>
    <mergeCell ref="H98:J98"/>
    <mergeCell ref="K117:L117"/>
    <mergeCell ref="K118:L118"/>
    <mergeCell ref="K119:L119"/>
    <mergeCell ref="H99:J99"/>
    <mergeCell ref="K120:L120"/>
    <mergeCell ref="K113:L113"/>
    <mergeCell ref="K110:L110"/>
    <mergeCell ref="H103:J103"/>
    <mergeCell ref="K103:L103"/>
    <mergeCell ref="K109:L109"/>
    <mergeCell ref="H96:J96"/>
    <mergeCell ref="K96:L96"/>
    <mergeCell ref="H108:J108"/>
    <mergeCell ref="K108:L108"/>
    <mergeCell ref="E108:G108"/>
    <mergeCell ref="C106:G106"/>
    <mergeCell ref="K99:L99"/>
    <mergeCell ref="H106:J106"/>
    <mergeCell ref="K106:L106"/>
    <mergeCell ref="H143:J143"/>
    <mergeCell ref="K143:L143"/>
    <mergeCell ref="E121:F121"/>
    <mergeCell ref="K121:L121"/>
    <mergeCell ref="H121:J121"/>
    <mergeCell ref="E109:F109"/>
    <mergeCell ref="E127:F127"/>
    <mergeCell ref="E122:F122"/>
    <mergeCell ref="H122:J122"/>
    <mergeCell ref="K122:L122"/>
    <mergeCell ref="E147:F147"/>
    <mergeCell ref="H147:J147"/>
    <mergeCell ref="E148:F148"/>
    <mergeCell ref="H148:J148"/>
    <mergeCell ref="H144:J144"/>
    <mergeCell ref="K144:L144"/>
    <mergeCell ref="E145:F145"/>
    <mergeCell ref="H145:J145"/>
    <mergeCell ref="K145:L145"/>
    <mergeCell ref="K97:L97"/>
    <mergeCell ref="B93:G93"/>
    <mergeCell ref="H93:J93"/>
    <mergeCell ref="K93:L93"/>
    <mergeCell ref="K94:L94"/>
    <mergeCell ref="E146:F146"/>
    <mergeCell ref="H146:J146"/>
    <mergeCell ref="E140:F140"/>
    <mergeCell ref="H140:J140"/>
    <mergeCell ref="E143:F143"/>
    <mergeCell ref="E98:F98"/>
    <mergeCell ref="E42:F42"/>
    <mergeCell ref="H42:J42"/>
    <mergeCell ref="K42:L42"/>
    <mergeCell ref="K98:L98"/>
    <mergeCell ref="H89:J89"/>
    <mergeCell ref="K89:L89"/>
    <mergeCell ref="E90:F90"/>
    <mergeCell ref="E97:F97"/>
    <mergeCell ref="H97:J97"/>
    <mergeCell ref="Z1:AA1"/>
    <mergeCell ref="Z2:AA2"/>
    <mergeCell ref="Z3:AA3"/>
    <mergeCell ref="Z4:AA4"/>
    <mergeCell ref="Z5:AA5"/>
    <mergeCell ref="E95:F95"/>
    <mergeCell ref="H95:J95"/>
    <mergeCell ref="E31:F31"/>
    <mergeCell ref="H31:J31"/>
    <mergeCell ref="K31:L31"/>
  </mergeCells>
  <printOptions/>
  <pageMargins left="0.15748031496062992" right="0.1968503937007874" top="0.2755905511811024" bottom="0.1968503937007874" header="0.31496062992125984" footer="0.15748031496062992"/>
  <pageSetup fitToHeight="15" horizontalDpi="600" verticalDpi="600" orientation="portrait" paperSize="9" scale="60" r:id="rId1"/>
  <rowBreaks count="1" manualBreakCount="1">
    <brk id="64" min="4" max="2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F15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5.140625" style="0" customWidth="1"/>
    <col min="2" max="2" width="31.421875" style="0" customWidth="1"/>
    <col min="3" max="3" width="0" style="0" hidden="1" customWidth="1"/>
    <col min="4" max="4" width="17.140625" style="0" customWidth="1"/>
    <col min="5" max="5" width="17.421875" style="0" customWidth="1"/>
    <col min="6" max="6" width="13.7109375" style="0" customWidth="1"/>
  </cols>
  <sheetData>
    <row r="1" spans="5:6" ht="12.75">
      <c r="E1" s="551" t="s">
        <v>648</v>
      </c>
      <c r="F1" s="551"/>
    </row>
    <row r="2" spans="5:6" ht="12.75">
      <c r="E2" s="551" t="s">
        <v>213</v>
      </c>
      <c r="F2" s="551"/>
    </row>
    <row r="3" spans="5:6" ht="12.75">
      <c r="E3" s="551" t="s">
        <v>138</v>
      </c>
      <c r="F3" s="551"/>
    </row>
    <row r="4" spans="5:6" ht="12.75">
      <c r="E4" s="551" t="s">
        <v>139</v>
      </c>
      <c r="F4" s="551"/>
    </row>
    <row r="5" spans="5:6" ht="12.75">
      <c r="E5" s="412" t="s">
        <v>641</v>
      </c>
      <c r="F5" s="412"/>
    </row>
    <row r="7" spans="1:5" ht="12.75" customHeight="1">
      <c r="A7" s="554" t="s">
        <v>584</v>
      </c>
      <c r="B7" s="554"/>
      <c r="C7" s="554"/>
      <c r="D7" s="554"/>
      <c r="E7" s="554"/>
    </row>
    <row r="8" spans="1:5" ht="12.75">
      <c r="A8" s="554"/>
      <c r="B8" s="554"/>
      <c r="C8" s="554"/>
      <c r="D8" s="554"/>
      <c r="E8" s="554"/>
    </row>
    <row r="9" spans="1:5" ht="42.75" customHeight="1">
      <c r="A9" s="554"/>
      <c r="B9" s="554"/>
      <c r="C9" s="554"/>
      <c r="D9" s="554"/>
      <c r="E9" s="554"/>
    </row>
    <row r="11" spans="1:6" ht="22.5">
      <c r="A11" s="27" t="s">
        <v>140</v>
      </c>
      <c r="B11" s="27" t="s">
        <v>421</v>
      </c>
      <c r="C11" s="165" t="s">
        <v>372</v>
      </c>
      <c r="D11" s="187" t="s">
        <v>634</v>
      </c>
      <c r="E11" s="187" t="s">
        <v>635</v>
      </c>
      <c r="F11" s="187" t="s">
        <v>611</v>
      </c>
    </row>
    <row r="12" spans="1:6" ht="12.75">
      <c r="A12" s="29"/>
      <c r="B12" s="29"/>
      <c r="C12" s="1">
        <v>2012</v>
      </c>
      <c r="D12" s="1">
        <v>2014</v>
      </c>
      <c r="E12" s="1">
        <v>2014</v>
      </c>
      <c r="F12" s="1">
        <v>2014</v>
      </c>
    </row>
    <row r="13" spans="1:6" ht="12.75">
      <c r="A13" s="18">
        <v>1</v>
      </c>
      <c r="B13" s="7" t="s">
        <v>607</v>
      </c>
      <c r="C13" s="150">
        <f>G13+H13</f>
        <v>0</v>
      </c>
      <c r="D13" s="365">
        <v>83394.69</v>
      </c>
      <c r="E13" s="365">
        <v>83394.69</v>
      </c>
      <c r="F13" s="395">
        <f>E13/D13</f>
        <v>1</v>
      </c>
    </row>
    <row r="14" spans="1:6" ht="12.75">
      <c r="A14" s="18">
        <v>2</v>
      </c>
      <c r="B14" s="7" t="s">
        <v>608</v>
      </c>
      <c r="C14" s="150"/>
      <c r="D14" s="365">
        <v>2673.37</v>
      </c>
      <c r="E14" s="365">
        <v>2673.37</v>
      </c>
      <c r="F14" s="395">
        <f>E14/D14</f>
        <v>1</v>
      </c>
    </row>
    <row r="15" spans="1:6" ht="12.75">
      <c r="A15" s="552" t="s">
        <v>300</v>
      </c>
      <c r="B15" s="553"/>
      <c r="C15" s="15">
        <f>SUM(C13:C13)</f>
        <v>0</v>
      </c>
      <c r="D15" s="163">
        <f>D13+D14</f>
        <v>86068.06</v>
      </c>
      <c r="E15" s="163">
        <f>E13+E14</f>
        <v>86068.06</v>
      </c>
      <c r="F15" s="396">
        <f>E15/D15</f>
        <v>1</v>
      </c>
    </row>
  </sheetData>
  <sheetProtection/>
  <mergeCells count="7">
    <mergeCell ref="A15:B15"/>
    <mergeCell ref="A7:E9"/>
    <mergeCell ref="E1:F1"/>
    <mergeCell ref="E2:F2"/>
    <mergeCell ref="E3:F3"/>
    <mergeCell ref="E4:F4"/>
    <mergeCell ref="E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5"/>
  </sheetPr>
  <dimension ref="A1:E3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8515625" style="0" customWidth="1"/>
    <col min="2" max="2" width="24.28125" style="0" customWidth="1"/>
    <col min="3" max="3" width="15.140625" style="0" customWidth="1"/>
    <col min="4" max="5" width="15.00390625" style="0" customWidth="1"/>
  </cols>
  <sheetData>
    <row r="1" spans="4:5" ht="12.75">
      <c r="D1" s="551" t="s">
        <v>647</v>
      </c>
      <c r="E1" s="551"/>
    </row>
    <row r="2" spans="4:5" ht="12.75">
      <c r="D2" s="551" t="s">
        <v>213</v>
      </c>
      <c r="E2" s="551"/>
    </row>
    <row r="3" spans="4:5" ht="12.75">
      <c r="D3" s="551" t="s">
        <v>138</v>
      </c>
      <c r="E3" s="551"/>
    </row>
    <row r="4" spans="4:5" ht="12.75">
      <c r="D4" s="551" t="s">
        <v>139</v>
      </c>
      <c r="E4" s="551"/>
    </row>
    <row r="5" spans="4:5" ht="12.75">
      <c r="D5" s="412" t="s">
        <v>641</v>
      </c>
      <c r="E5" s="412"/>
    </row>
    <row r="8" spans="1:5" ht="15" customHeight="1">
      <c r="A8" s="5"/>
      <c r="B8" s="555" t="s">
        <v>585</v>
      </c>
      <c r="C8" s="555"/>
      <c r="D8" s="555"/>
      <c r="E8" s="555"/>
    </row>
    <row r="9" spans="1:5" ht="23.25" customHeight="1">
      <c r="A9" s="2"/>
      <c r="B9" s="555"/>
      <c r="C9" s="555"/>
      <c r="D9" s="555"/>
      <c r="E9" s="555"/>
    </row>
    <row r="10" spans="1:3" ht="12.75">
      <c r="A10" s="5"/>
      <c r="B10" s="5"/>
      <c r="C10" s="273"/>
    </row>
    <row r="11" spans="1:5" ht="12.75">
      <c r="A11" s="27" t="s">
        <v>140</v>
      </c>
      <c r="B11" s="27" t="s">
        <v>421</v>
      </c>
      <c r="C11" s="276" t="s">
        <v>634</v>
      </c>
      <c r="D11" s="276" t="s">
        <v>635</v>
      </c>
      <c r="E11" s="276" t="s">
        <v>611</v>
      </c>
    </row>
    <row r="12" spans="1:5" ht="12.75">
      <c r="A12" s="29"/>
      <c r="B12" s="29"/>
      <c r="C12" s="188">
        <v>2014</v>
      </c>
      <c r="D12" s="188">
        <v>2014</v>
      </c>
      <c r="E12" s="188">
        <v>2014</v>
      </c>
    </row>
    <row r="13" spans="1:5" ht="12.75">
      <c r="A13" s="18">
        <v>1</v>
      </c>
      <c r="B13" s="7" t="s">
        <v>422</v>
      </c>
      <c r="C13" s="282">
        <v>7.6</v>
      </c>
      <c r="D13" s="282">
        <v>7.6</v>
      </c>
      <c r="E13" s="399">
        <f>D13/C13</f>
        <v>1</v>
      </c>
    </row>
    <row r="14" spans="1:5" ht="12.75">
      <c r="A14" s="18">
        <v>2</v>
      </c>
      <c r="B14" s="7" t="s">
        <v>423</v>
      </c>
      <c r="C14" s="282">
        <v>7.6</v>
      </c>
      <c r="D14" s="282">
        <v>7.6</v>
      </c>
      <c r="E14" s="399">
        <f aca="true" t="shared" si="0" ref="E14:E29">D14/C14</f>
        <v>1</v>
      </c>
    </row>
    <row r="15" spans="1:5" ht="12.75">
      <c r="A15" s="18">
        <v>3</v>
      </c>
      <c r="B15" s="7" t="s">
        <v>424</v>
      </c>
      <c r="C15" s="282">
        <v>7.6</v>
      </c>
      <c r="D15" s="282">
        <v>0</v>
      </c>
      <c r="E15" s="399">
        <f t="shared" si="0"/>
        <v>0</v>
      </c>
    </row>
    <row r="16" spans="1:5" ht="12.75">
      <c r="A16" s="18">
        <v>4</v>
      </c>
      <c r="B16" s="7" t="s">
        <v>425</v>
      </c>
      <c r="C16" s="282">
        <v>6.1</v>
      </c>
      <c r="D16" s="282">
        <v>6.1</v>
      </c>
      <c r="E16" s="399">
        <f t="shared" si="0"/>
        <v>1</v>
      </c>
    </row>
    <row r="17" spans="1:5" ht="12.75">
      <c r="A17" s="18">
        <v>5</v>
      </c>
      <c r="B17" s="7" t="s">
        <v>426</v>
      </c>
      <c r="C17" s="282">
        <v>9</v>
      </c>
      <c r="D17" s="282">
        <v>8.93</v>
      </c>
      <c r="E17" s="399">
        <f t="shared" si="0"/>
        <v>0.9922222222222222</v>
      </c>
    </row>
    <row r="18" spans="1:5" ht="12.75">
      <c r="A18" s="18">
        <v>7</v>
      </c>
      <c r="B18" s="7" t="s">
        <v>428</v>
      </c>
      <c r="C18" s="282">
        <v>9</v>
      </c>
      <c r="D18" s="282">
        <v>9</v>
      </c>
      <c r="E18" s="399">
        <f t="shared" si="0"/>
        <v>1</v>
      </c>
    </row>
    <row r="19" spans="1:5" ht="12.75">
      <c r="A19" s="18">
        <v>8</v>
      </c>
      <c r="B19" s="7" t="s">
        <v>429</v>
      </c>
      <c r="C19" s="282">
        <v>6</v>
      </c>
      <c r="D19" s="282">
        <v>0</v>
      </c>
      <c r="E19" s="399">
        <f t="shared" si="0"/>
        <v>0</v>
      </c>
    </row>
    <row r="20" spans="1:5" ht="12.75">
      <c r="A20" s="18">
        <v>9</v>
      </c>
      <c r="B20" s="7" t="s">
        <v>430</v>
      </c>
      <c r="C20" s="282">
        <v>6.1</v>
      </c>
      <c r="D20" s="282">
        <v>6.1</v>
      </c>
      <c r="E20" s="399">
        <f t="shared" si="0"/>
        <v>1</v>
      </c>
    </row>
    <row r="21" spans="1:5" ht="12.75">
      <c r="A21" s="18">
        <v>10</v>
      </c>
      <c r="B21" s="7" t="s">
        <v>431</v>
      </c>
      <c r="C21" s="282">
        <v>9</v>
      </c>
      <c r="D21" s="282">
        <v>9</v>
      </c>
      <c r="E21" s="399">
        <f t="shared" si="0"/>
        <v>1</v>
      </c>
    </row>
    <row r="22" spans="1:5" ht="12.75">
      <c r="A22" s="18">
        <v>11</v>
      </c>
      <c r="B22" s="7" t="s">
        <v>432</v>
      </c>
      <c r="C22" s="282">
        <v>10</v>
      </c>
      <c r="D22" s="282">
        <v>10</v>
      </c>
      <c r="E22" s="399">
        <f t="shared" si="0"/>
        <v>1</v>
      </c>
    </row>
    <row r="23" spans="1:5" ht="12.75">
      <c r="A23" s="18">
        <v>12</v>
      </c>
      <c r="B23" s="7" t="s">
        <v>433</v>
      </c>
      <c r="C23" s="282">
        <v>6.1</v>
      </c>
      <c r="D23" s="282">
        <v>6.1</v>
      </c>
      <c r="E23" s="399">
        <f t="shared" si="0"/>
        <v>1</v>
      </c>
    </row>
    <row r="24" spans="1:5" ht="12.75">
      <c r="A24" s="18">
        <v>13</v>
      </c>
      <c r="B24" s="7" t="s">
        <v>434</v>
      </c>
      <c r="C24" s="282">
        <v>6</v>
      </c>
      <c r="D24" s="282">
        <v>6</v>
      </c>
      <c r="E24" s="399">
        <f t="shared" si="0"/>
        <v>1</v>
      </c>
    </row>
    <row r="25" spans="1:5" ht="12.75">
      <c r="A25" s="18">
        <v>15</v>
      </c>
      <c r="B25" s="7" t="s">
        <v>436</v>
      </c>
      <c r="C25" s="282">
        <v>6</v>
      </c>
      <c r="D25" s="282">
        <v>6</v>
      </c>
      <c r="E25" s="399">
        <f t="shared" si="0"/>
        <v>1</v>
      </c>
    </row>
    <row r="26" spans="1:5" ht="12.75">
      <c r="A26" s="18">
        <v>17</v>
      </c>
      <c r="B26" s="7" t="s">
        <v>438</v>
      </c>
      <c r="C26" s="282">
        <v>6.1</v>
      </c>
      <c r="D26" s="282">
        <v>6.1</v>
      </c>
      <c r="E26" s="399">
        <f t="shared" si="0"/>
        <v>1</v>
      </c>
    </row>
    <row r="27" spans="1:5" ht="12.75">
      <c r="A27" s="18">
        <v>18</v>
      </c>
      <c r="B27" s="7" t="s">
        <v>296</v>
      </c>
      <c r="C27" s="282">
        <v>6</v>
      </c>
      <c r="D27" s="282">
        <v>0</v>
      </c>
      <c r="E27" s="399">
        <f t="shared" si="0"/>
        <v>0</v>
      </c>
    </row>
    <row r="28" spans="1:5" ht="12.75">
      <c r="A28" s="18">
        <v>19</v>
      </c>
      <c r="B28" s="7" t="s">
        <v>297</v>
      </c>
      <c r="C28" s="282">
        <v>6</v>
      </c>
      <c r="D28" s="282">
        <v>0</v>
      </c>
      <c r="E28" s="399">
        <f t="shared" si="0"/>
        <v>0</v>
      </c>
    </row>
    <row r="29" spans="1:5" ht="12.75">
      <c r="A29" s="18">
        <v>21</v>
      </c>
      <c r="B29" s="7" t="s">
        <v>299</v>
      </c>
      <c r="C29" s="282">
        <v>11</v>
      </c>
      <c r="D29" s="282">
        <v>11</v>
      </c>
      <c r="E29" s="399">
        <f t="shared" si="0"/>
        <v>1</v>
      </c>
    </row>
    <row r="30" spans="1:5" ht="12.75">
      <c r="A30" s="552" t="s">
        <v>300</v>
      </c>
      <c r="B30" s="553"/>
      <c r="C30" s="163">
        <f>SUM(C13:C29)</f>
        <v>125.19999999999999</v>
      </c>
      <c r="D30" s="163">
        <f>SUM(D13:D29)</f>
        <v>99.52999999999999</v>
      </c>
      <c r="E30" s="396">
        <f>D30/C30</f>
        <v>0.7949680511182108</v>
      </c>
    </row>
  </sheetData>
  <sheetProtection/>
  <mergeCells count="7">
    <mergeCell ref="A30:B30"/>
    <mergeCell ref="B8:E9"/>
    <mergeCell ref="D1:E1"/>
    <mergeCell ref="D2:E2"/>
    <mergeCell ref="D3:E3"/>
    <mergeCell ref="D4:E4"/>
    <mergeCell ref="D5:E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5"/>
  </sheetPr>
  <dimension ref="A1:E38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13.421875" style="0" customWidth="1"/>
    <col min="4" max="4" width="12.8515625" style="0" customWidth="1"/>
    <col min="5" max="5" width="13.421875" style="0" customWidth="1"/>
  </cols>
  <sheetData>
    <row r="1" spans="4:5" ht="12.75">
      <c r="D1" s="551" t="s">
        <v>646</v>
      </c>
      <c r="E1" s="551"/>
    </row>
    <row r="2" spans="4:5" ht="12.75">
      <c r="D2" s="551" t="s">
        <v>213</v>
      </c>
      <c r="E2" s="551"/>
    </row>
    <row r="3" spans="4:5" ht="12.75">
      <c r="D3" s="551" t="s">
        <v>138</v>
      </c>
      <c r="E3" s="551"/>
    </row>
    <row r="4" spans="4:5" ht="12.75">
      <c r="D4" s="551" t="s">
        <v>139</v>
      </c>
      <c r="E4" s="551"/>
    </row>
    <row r="5" spans="4:5" ht="12.75">
      <c r="D5" s="412" t="s">
        <v>641</v>
      </c>
      <c r="E5" s="412"/>
    </row>
    <row r="7" spans="1:4" ht="26.25" customHeight="1">
      <c r="A7" s="556" t="s">
        <v>587</v>
      </c>
      <c r="B7" s="556"/>
      <c r="C7" s="556"/>
      <c r="D7" s="556"/>
    </row>
    <row r="10" spans="1:5" ht="22.5">
      <c r="A10" s="27" t="s">
        <v>140</v>
      </c>
      <c r="B10" s="27" t="s">
        <v>421</v>
      </c>
      <c r="C10" s="276" t="s">
        <v>372</v>
      </c>
      <c r="D10" s="276" t="s">
        <v>372</v>
      </c>
      <c r="E10" s="276" t="s">
        <v>372</v>
      </c>
    </row>
    <row r="11" spans="1:5" ht="12.75">
      <c r="A11" s="29"/>
      <c r="B11" s="29"/>
      <c r="C11" s="188">
        <v>2014</v>
      </c>
      <c r="D11" s="188">
        <v>2014</v>
      </c>
      <c r="E11" s="188">
        <v>2014</v>
      </c>
    </row>
    <row r="12" spans="1:5" ht="12.75">
      <c r="A12" s="18">
        <v>1</v>
      </c>
      <c r="B12" s="7" t="s">
        <v>422</v>
      </c>
      <c r="C12" s="282">
        <v>180</v>
      </c>
      <c r="D12" s="282">
        <v>180</v>
      </c>
      <c r="E12" s="399">
        <f>D12/C12</f>
        <v>1</v>
      </c>
    </row>
    <row r="13" spans="1:5" ht="12.75">
      <c r="A13" s="18"/>
      <c r="B13" s="7" t="s">
        <v>423</v>
      </c>
      <c r="C13" s="366">
        <v>100</v>
      </c>
      <c r="D13" s="366">
        <v>100</v>
      </c>
      <c r="E13" s="399">
        <f aca="true" t="shared" si="0" ref="E13:E31">D13/C13</f>
        <v>1</v>
      </c>
    </row>
    <row r="14" spans="1:5" ht="12.75" hidden="1">
      <c r="A14" s="18"/>
      <c r="B14" s="7" t="s">
        <v>424</v>
      </c>
      <c r="C14" s="366"/>
      <c r="D14" s="366"/>
      <c r="E14" s="399" t="e">
        <f t="shared" si="0"/>
        <v>#DIV/0!</v>
      </c>
    </row>
    <row r="15" spans="1:5" ht="12.75" hidden="1">
      <c r="A15" s="18"/>
      <c r="B15" s="7" t="s">
        <v>425</v>
      </c>
      <c r="C15" s="366"/>
      <c r="D15" s="366"/>
      <c r="E15" s="399" t="e">
        <f t="shared" si="0"/>
        <v>#DIV/0!</v>
      </c>
    </row>
    <row r="16" spans="1:5" ht="12.75">
      <c r="A16" s="18">
        <v>2</v>
      </c>
      <c r="B16" s="7" t="s">
        <v>426</v>
      </c>
      <c r="C16" s="366">
        <v>100</v>
      </c>
      <c r="D16" s="366">
        <v>99</v>
      </c>
      <c r="E16" s="399">
        <f t="shared" si="0"/>
        <v>0.99</v>
      </c>
    </row>
    <row r="17" spans="1:5" ht="12.75">
      <c r="A17" s="18">
        <v>3</v>
      </c>
      <c r="B17" s="7" t="s">
        <v>586</v>
      </c>
      <c r="C17" s="366">
        <f>70+60+80</f>
        <v>210</v>
      </c>
      <c r="D17" s="366">
        <f>70+60+80</f>
        <v>210</v>
      </c>
      <c r="E17" s="399">
        <f t="shared" si="0"/>
        <v>1</v>
      </c>
    </row>
    <row r="18" spans="1:5" ht="12.75" hidden="1">
      <c r="A18" s="18"/>
      <c r="B18" s="7" t="s">
        <v>428</v>
      </c>
      <c r="C18" s="366"/>
      <c r="D18" s="366"/>
      <c r="E18" s="399" t="e">
        <f t="shared" si="0"/>
        <v>#DIV/0!</v>
      </c>
    </row>
    <row r="19" spans="1:5" ht="12.75" hidden="1">
      <c r="A19" s="18"/>
      <c r="B19" s="7" t="s">
        <v>429</v>
      </c>
      <c r="C19" s="366"/>
      <c r="D19" s="366"/>
      <c r="E19" s="399" t="e">
        <f t="shared" si="0"/>
        <v>#DIV/0!</v>
      </c>
    </row>
    <row r="20" spans="1:5" ht="12.75" hidden="1">
      <c r="A20" s="18"/>
      <c r="B20" s="7" t="s">
        <v>430</v>
      </c>
      <c r="C20" s="366"/>
      <c r="D20" s="366"/>
      <c r="E20" s="399" t="e">
        <f t="shared" si="0"/>
        <v>#DIV/0!</v>
      </c>
    </row>
    <row r="21" spans="1:5" ht="12.75" hidden="1">
      <c r="A21" s="18"/>
      <c r="B21" s="7" t="s">
        <v>431</v>
      </c>
      <c r="C21" s="366"/>
      <c r="D21" s="366"/>
      <c r="E21" s="399" t="e">
        <f t="shared" si="0"/>
        <v>#DIV/0!</v>
      </c>
    </row>
    <row r="22" spans="1:5" ht="12.75">
      <c r="A22" s="18">
        <v>5</v>
      </c>
      <c r="B22" s="7" t="s">
        <v>432</v>
      </c>
      <c r="C22" s="366">
        <v>80</v>
      </c>
      <c r="D22" s="366">
        <v>80</v>
      </c>
      <c r="E22" s="399">
        <f t="shared" si="0"/>
        <v>1</v>
      </c>
    </row>
    <row r="23" spans="1:5" ht="12.75">
      <c r="A23" s="18">
        <v>6</v>
      </c>
      <c r="B23" s="7" t="s">
        <v>433</v>
      </c>
      <c r="C23" s="366">
        <v>15</v>
      </c>
      <c r="D23" s="366">
        <v>15</v>
      </c>
      <c r="E23" s="399">
        <f t="shared" si="0"/>
        <v>1</v>
      </c>
    </row>
    <row r="24" spans="1:5" ht="12.75">
      <c r="A24" s="18">
        <v>7</v>
      </c>
      <c r="B24" s="7" t="s">
        <v>434</v>
      </c>
      <c r="C24" s="366">
        <v>40</v>
      </c>
      <c r="D24" s="366">
        <v>40</v>
      </c>
      <c r="E24" s="399">
        <f t="shared" si="0"/>
        <v>1</v>
      </c>
    </row>
    <row r="25" spans="1:5" ht="12.75">
      <c r="A25" s="18">
        <v>8</v>
      </c>
      <c r="B25" s="7" t="s">
        <v>436</v>
      </c>
      <c r="C25" s="366">
        <f>50+60</f>
        <v>110</v>
      </c>
      <c r="D25" s="366">
        <f>50+60</f>
        <v>110</v>
      </c>
      <c r="E25" s="399">
        <f t="shared" si="0"/>
        <v>1</v>
      </c>
    </row>
    <row r="26" spans="1:5" ht="12.75">
      <c r="A26" s="18">
        <v>9</v>
      </c>
      <c r="B26" s="7" t="s">
        <v>438</v>
      </c>
      <c r="C26" s="366">
        <f>60+60</f>
        <v>120</v>
      </c>
      <c r="D26" s="366">
        <v>119.99</v>
      </c>
      <c r="E26" s="399">
        <f t="shared" si="0"/>
        <v>0.9999166666666667</v>
      </c>
    </row>
    <row r="27" spans="1:5" ht="12.75">
      <c r="A27" s="18">
        <v>10</v>
      </c>
      <c r="B27" s="7" t="s">
        <v>296</v>
      </c>
      <c r="C27" s="366">
        <v>60</v>
      </c>
      <c r="D27" s="366">
        <v>60</v>
      </c>
      <c r="E27" s="399">
        <f t="shared" si="0"/>
        <v>1</v>
      </c>
    </row>
    <row r="28" spans="1:5" ht="12.75" hidden="1">
      <c r="A28" s="18"/>
      <c r="B28" s="7" t="s">
        <v>297</v>
      </c>
      <c r="C28" s="366"/>
      <c r="D28" s="366"/>
      <c r="E28" s="399" t="e">
        <f t="shared" si="0"/>
        <v>#DIV/0!</v>
      </c>
    </row>
    <row r="29" spans="1:5" ht="12.75">
      <c r="A29" s="18">
        <v>11</v>
      </c>
      <c r="B29" s="7" t="s">
        <v>299</v>
      </c>
      <c r="C29" s="366">
        <v>100</v>
      </c>
      <c r="D29" s="366">
        <v>99.8</v>
      </c>
      <c r="E29" s="399">
        <f t="shared" si="0"/>
        <v>0.998</v>
      </c>
    </row>
    <row r="30" spans="1:5" ht="12.75">
      <c r="A30" s="18">
        <v>12</v>
      </c>
      <c r="B30" s="7" t="s">
        <v>298</v>
      </c>
      <c r="C30" s="366">
        <v>180</v>
      </c>
      <c r="D30" s="366">
        <v>180</v>
      </c>
      <c r="E30" s="399">
        <f t="shared" si="0"/>
        <v>1</v>
      </c>
    </row>
    <row r="31" spans="1:5" ht="12.75">
      <c r="A31" s="18">
        <v>13</v>
      </c>
      <c r="B31" s="7" t="s">
        <v>588</v>
      </c>
      <c r="C31" s="366">
        <v>70</v>
      </c>
      <c r="D31" s="366">
        <v>70</v>
      </c>
      <c r="E31" s="399">
        <f t="shared" si="0"/>
        <v>1</v>
      </c>
    </row>
    <row r="32" spans="1:5" ht="12.75" hidden="1">
      <c r="A32" s="18"/>
      <c r="B32" s="7"/>
      <c r="C32" s="366">
        <v>0</v>
      </c>
      <c r="D32" s="366">
        <v>0</v>
      </c>
      <c r="E32" s="366">
        <v>0</v>
      </c>
    </row>
    <row r="33" spans="1:5" ht="12.75">
      <c r="A33" s="552" t="s">
        <v>300</v>
      </c>
      <c r="B33" s="553"/>
      <c r="C33" s="163">
        <f>SUM(C12:C32)</f>
        <v>1365</v>
      </c>
      <c r="D33" s="163">
        <f>SUM(D12:D32)</f>
        <v>1363.79</v>
      </c>
      <c r="E33" s="396">
        <f>D33/C33</f>
        <v>0.9991135531135531</v>
      </c>
    </row>
    <row r="34" spans="1:3" ht="12.75">
      <c r="A34" s="5"/>
      <c r="B34" s="5"/>
      <c r="C34" s="273"/>
    </row>
    <row r="35" spans="1:3" ht="12.75">
      <c r="A35" s="5"/>
      <c r="B35" s="5"/>
      <c r="C35" s="273"/>
    </row>
    <row r="36" spans="1:3" ht="12.75">
      <c r="A36" s="5"/>
      <c r="B36" s="5"/>
      <c r="C36" s="273"/>
    </row>
    <row r="37" spans="1:3" ht="12.75">
      <c r="A37" s="5"/>
      <c r="B37" s="5"/>
      <c r="C37" s="273"/>
    </row>
    <row r="38" spans="1:3" ht="12.75">
      <c r="A38" s="5"/>
      <c r="B38" s="5"/>
      <c r="C38" s="273"/>
    </row>
  </sheetData>
  <sheetProtection/>
  <mergeCells count="7">
    <mergeCell ref="A7:D7"/>
    <mergeCell ref="A33:B33"/>
    <mergeCell ref="D1:E1"/>
    <mergeCell ref="D2:E2"/>
    <mergeCell ref="D3:E3"/>
    <mergeCell ref="D4:E4"/>
    <mergeCell ref="D5:E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F39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71.00390625" style="0" customWidth="1"/>
    <col min="2" max="2" width="19.7109375" style="0" customWidth="1"/>
    <col min="3" max="3" width="16.421875" style="0" hidden="1" customWidth="1"/>
    <col min="4" max="4" width="18.00390625" style="0" hidden="1" customWidth="1"/>
    <col min="5" max="5" width="20.28125" style="0" customWidth="1"/>
    <col min="6" max="6" width="20.00390625" style="0" customWidth="1"/>
  </cols>
  <sheetData>
    <row r="1" ht="12.75">
      <c r="B1" s="408" t="s">
        <v>645</v>
      </c>
    </row>
    <row r="2" ht="12.75">
      <c r="B2" s="408" t="s">
        <v>213</v>
      </c>
    </row>
    <row r="3" ht="12.75">
      <c r="B3" s="408" t="s">
        <v>138</v>
      </c>
    </row>
    <row r="4" ht="12.75">
      <c r="B4" s="408" t="s">
        <v>139</v>
      </c>
    </row>
    <row r="5" spans="1:2" ht="12.75">
      <c r="A5" s="121"/>
      <c r="B5" s="410" t="s">
        <v>641</v>
      </c>
    </row>
    <row r="7" spans="1:2" s="106" customFormat="1" ht="18.75">
      <c r="A7" s="557" t="s">
        <v>362</v>
      </c>
      <c r="B7" s="558"/>
    </row>
    <row r="8" spans="1:2" s="106" customFormat="1" ht="18.75">
      <c r="A8" s="263" t="s">
        <v>582</v>
      </c>
      <c r="B8" s="264"/>
    </row>
    <row r="9" s="106" customFormat="1" ht="18"/>
    <row r="10" spans="1:6" ht="37.5" customHeight="1">
      <c r="A10" s="115" t="s">
        <v>363</v>
      </c>
      <c r="B10" s="115" t="s">
        <v>634</v>
      </c>
      <c r="C10" s="115" t="s">
        <v>364</v>
      </c>
      <c r="D10" s="115" t="s">
        <v>364</v>
      </c>
      <c r="E10" s="115" t="s">
        <v>635</v>
      </c>
      <c r="F10" s="115" t="s">
        <v>611</v>
      </c>
    </row>
    <row r="11" spans="1:6" ht="18.75">
      <c r="A11" s="115">
        <v>1</v>
      </c>
      <c r="B11" s="115">
        <v>2014</v>
      </c>
      <c r="C11" s="115">
        <v>2015</v>
      </c>
      <c r="D11" s="115">
        <v>2016</v>
      </c>
      <c r="E11" s="115">
        <v>2014</v>
      </c>
      <c r="F11" s="115">
        <v>2014</v>
      </c>
    </row>
    <row r="12" spans="1:6" s="107" customFormat="1" ht="18.75">
      <c r="A12" s="116" t="s">
        <v>365</v>
      </c>
      <c r="B12" s="308">
        <f>B13+B14</f>
        <v>4960.02</v>
      </c>
      <c r="C12" s="308">
        <f>C13+C14</f>
        <v>-7119.94</v>
      </c>
      <c r="D12" s="308">
        <f>D13+D14</f>
        <v>-19000</v>
      </c>
      <c r="E12" s="308">
        <f>E13+E14</f>
        <v>4960.02</v>
      </c>
      <c r="F12" s="400">
        <f>E12/B12</f>
        <v>1</v>
      </c>
    </row>
    <row r="13" spans="1:6" s="107" customFormat="1" ht="18.75">
      <c r="A13" s="117" t="s">
        <v>366</v>
      </c>
      <c r="B13" s="361">
        <v>10000</v>
      </c>
      <c r="C13" s="118">
        <v>0</v>
      </c>
      <c r="D13" s="118">
        <v>0</v>
      </c>
      <c r="E13" s="361">
        <v>10000</v>
      </c>
      <c r="F13" s="400">
        <f aca="true" t="shared" si="0" ref="F13:F24">E13/B13</f>
        <v>1</v>
      </c>
    </row>
    <row r="14" spans="1:6" s="107" customFormat="1" ht="18.75">
      <c r="A14" s="119" t="s">
        <v>367</v>
      </c>
      <c r="B14" s="284">
        <v>-5039.98</v>
      </c>
      <c r="C14" s="284">
        <v>-7119.94</v>
      </c>
      <c r="D14" s="120">
        <v>-19000</v>
      </c>
      <c r="E14" s="284">
        <v>-5039.98</v>
      </c>
      <c r="F14" s="400">
        <f t="shared" si="0"/>
        <v>1</v>
      </c>
    </row>
    <row r="15" spans="1:6" s="107" customFormat="1" ht="37.5">
      <c r="A15" s="116" t="s">
        <v>598</v>
      </c>
      <c r="B15" s="308">
        <f>B16</f>
        <v>15</v>
      </c>
      <c r="C15" s="284"/>
      <c r="D15" s="120"/>
      <c r="E15" s="308">
        <f>E16</f>
        <v>15</v>
      </c>
      <c r="F15" s="400">
        <f t="shared" si="0"/>
        <v>1</v>
      </c>
    </row>
    <row r="16" spans="1:6" s="107" customFormat="1" ht="75">
      <c r="A16" s="119" t="s">
        <v>597</v>
      </c>
      <c r="B16" s="284">
        <v>15</v>
      </c>
      <c r="C16" s="284"/>
      <c r="D16" s="120"/>
      <c r="E16" s="284">
        <v>15</v>
      </c>
      <c r="F16" s="400">
        <f t="shared" si="0"/>
        <v>1</v>
      </c>
    </row>
    <row r="17" spans="1:6" s="44" customFormat="1" ht="37.5">
      <c r="A17" s="108" t="s">
        <v>368</v>
      </c>
      <c r="B17" s="362">
        <f>B18+B19</f>
        <v>0</v>
      </c>
      <c r="C17" s="109">
        <f>C18-C19</f>
        <v>0</v>
      </c>
      <c r="D17" s="109">
        <f>D18-D19</f>
        <v>0</v>
      </c>
      <c r="E17" s="362">
        <f>E18+E19</f>
        <v>0</v>
      </c>
      <c r="F17" s="400">
        <v>0</v>
      </c>
    </row>
    <row r="18" spans="1:6" ht="18.75">
      <c r="A18" s="110" t="s">
        <v>366</v>
      </c>
      <c r="B18" s="363">
        <v>0</v>
      </c>
      <c r="C18" s="111">
        <v>0</v>
      </c>
      <c r="D18" s="111">
        <v>0</v>
      </c>
      <c r="E18" s="363">
        <v>0</v>
      </c>
      <c r="F18" s="400">
        <v>0</v>
      </c>
    </row>
    <row r="19" spans="1:6" ht="18.75">
      <c r="A19" s="119" t="s">
        <v>367</v>
      </c>
      <c r="B19" s="236">
        <v>0</v>
      </c>
      <c r="C19" s="112">
        <v>0</v>
      </c>
      <c r="D19" s="112">
        <v>0</v>
      </c>
      <c r="E19" s="236">
        <v>0</v>
      </c>
      <c r="F19" s="400">
        <v>0</v>
      </c>
    </row>
    <row r="20" spans="1:6" s="44" customFormat="1" ht="56.25">
      <c r="A20" s="108" t="s">
        <v>369</v>
      </c>
      <c r="B20" s="364">
        <f>+B17+B12+B15</f>
        <v>4975.02</v>
      </c>
      <c r="C20" s="113">
        <f>C21-C23</f>
        <v>7119.94</v>
      </c>
      <c r="D20" s="113">
        <f>D21-D23</f>
        <v>19000</v>
      </c>
      <c r="E20" s="364">
        <f>+E17+E12+E15</f>
        <v>4975.02</v>
      </c>
      <c r="F20" s="400">
        <f t="shared" si="0"/>
        <v>1</v>
      </c>
    </row>
    <row r="21" spans="1:6" ht="18.75" hidden="1">
      <c r="A21" s="360" t="s">
        <v>580</v>
      </c>
      <c r="B21" s="364" t="s">
        <v>581</v>
      </c>
      <c r="C21" s="112">
        <f>C13+C18</f>
        <v>0</v>
      </c>
      <c r="D21" s="112">
        <f>D13+D18</f>
        <v>0</v>
      </c>
      <c r="E21" s="364" t="s">
        <v>581</v>
      </c>
      <c r="F21" s="400" t="e">
        <f t="shared" si="0"/>
        <v>#VALUE!</v>
      </c>
    </row>
    <row r="22" spans="1:6" ht="75">
      <c r="A22" s="360" t="s">
        <v>597</v>
      </c>
      <c r="B22" s="369">
        <v>667</v>
      </c>
      <c r="C22" s="112"/>
      <c r="D22" s="112"/>
      <c r="E22" s="369">
        <v>667</v>
      </c>
      <c r="F22" s="400">
        <f t="shared" si="0"/>
        <v>1</v>
      </c>
    </row>
    <row r="23" spans="1:6" ht="18.75">
      <c r="A23" s="110" t="s">
        <v>370</v>
      </c>
      <c r="B23" s="236">
        <f>B13+B18</f>
        <v>10000</v>
      </c>
      <c r="C23" s="112">
        <f>C14</f>
        <v>-7119.94</v>
      </c>
      <c r="D23" s="112">
        <f>D14</f>
        <v>-19000</v>
      </c>
      <c r="E23" s="236">
        <f>E13+E18</f>
        <v>10000</v>
      </c>
      <c r="F23" s="400">
        <f t="shared" si="0"/>
        <v>1</v>
      </c>
    </row>
    <row r="24" spans="1:6" ht="18.75">
      <c r="A24" s="110" t="s">
        <v>371</v>
      </c>
      <c r="B24" s="236">
        <f>B19+B14</f>
        <v>-5039.98</v>
      </c>
      <c r="E24" s="236">
        <f>E19+E14</f>
        <v>-5039.98</v>
      </c>
      <c r="F24" s="400">
        <f t="shared" si="0"/>
        <v>1</v>
      </c>
    </row>
    <row r="25" spans="1:2" s="106" customFormat="1" ht="19.5" customHeight="1">
      <c r="A25" s="559"/>
      <c r="B25" s="560"/>
    </row>
    <row r="34" ht="15.75">
      <c r="A34" s="114"/>
    </row>
    <row r="35" ht="15.75">
      <c r="A35" s="114"/>
    </row>
    <row r="36" ht="15.75">
      <c r="A36" s="114"/>
    </row>
    <row r="37" ht="15.75">
      <c r="A37" s="114"/>
    </row>
    <row r="38" ht="15.75">
      <c r="A38" s="114"/>
    </row>
    <row r="39" ht="15.75">
      <c r="A39" s="114"/>
    </row>
  </sheetData>
  <sheetProtection/>
  <mergeCells count="2">
    <mergeCell ref="A7:B7"/>
    <mergeCell ref="A25:B25"/>
  </mergeCells>
  <printOptions/>
  <pageMargins left="0.75" right="0.75" top="0.22" bottom="1" header="0.5" footer="0.5"/>
  <pageSetup fitToHeight="1" fitToWidth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5"/>
  </sheetPr>
  <dimension ref="B2:H22"/>
  <sheetViews>
    <sheetView zoomScalePageLayoutView="0" workbookViewId="0" topLeftCell="A1">
      <selection activeCell="F6" sqref="F6:H6"/>
    </sheetView>
  </sheetViews>
  <sheetFormatPr defaultColWidth="9.140625" defaultRowHeight="12.75"/>
  <cols>
    <col min="1" max="1" width="4.28125" style="34" customWidth="1"/>
    <col min="2" max="7" width="9.140625" style="34" customWidth="1"/>
    <col min="8" max="8" width="17.00390625" style="34" customWidth="1"/>
    <col min="9" max="16384" width="9.140625" style="34" customWidth="1"/>
  </cols>
  <sheetData>
    <row r="2" spans="6:8" ht="15.75">
      <c r="F2" s="411" t="s">
        <v>644</v>
      </c>
      <c r="G2" s="411"/>
      <c r="H2" s="411"/>
    </row>
    <row r="3" spans="6:8" ht="15.75">
      <c r="F3" s="411" t="s">
        <v>213</v>
      </c>
      <c r="G3" s="411"/>
      <c r="H3" s="411"/>
    </row>
    <row r="4" spans="6:8" ht="15.75">
      <c r="F4" s="411" t="s">
        <v>138</v>
      </c>
      <c r="G4" s="411"/>
      <c r="H4" s="411"/>
    </row>
    <row r="5" spans="6:8" ht="15.75">
      <c r="F5" s="411" t="s">
        <v>139</v>
      </c>
      <c r="G5" s="411"/>
      <c r="H5" s="411"/>
    </row>
    <row r="6" spans="6:8" ht="15.75">
      <c r="F6" s="412" t="s">
        <v>641</v>
      </c>
      <c r="G6" s="412"/>
      <c r="H6" s="412"/>
    </row>
    <row r="7" spans="6:8" ht="15.75">
      <c r="F7" s="411"/>
      <c r="G7" s="411"/>
      <c r="H7" s="411"/>
    </row>
    <row r="10" spans="2:8" ht="15.75">
      <c r="B10" s="562" t="s">
        <v>236</v>
      </c>
      <c r="C10" s="562"/>
      <c r="D10" s="562"/>
      <c r="E10" s="562"/>
      <c r="F10" s="562"/>
      <c r="G10" s="562"/>
      <c r="H10" s="562"/>
    </row>
    <row r="11" spans="2:8" ht="15.75">
      <c r="B11" s="562"/>
      <c r="C11" s="562"/>
      <c r="D11" s="562"/>
      <c r="E11" s="562"/>
      <c r="F11" s="562"/>
      <c r="G11" s="562"/>
      <c r="H11" s="562"/>
    </row>
    <row r="13" spans="2:8" ht="15.75">
      <c r="B13" s="565" t="s">
        <v>315</v>
      </c>
      <c r="C13" s="566"/>
      <c r="D13" s="566"/>
      <c r="E13" s="566"/>
      <c r="F13" s="566"/>
      <c r="G13" s="566"/>
      <c r="H13" s="567"/>
    </row>
    <row r="14" spans="2:8" ht="15.75">
      <c r="B14" s="568"/>
      <c r="C14" s="569"/>
      <c r="D14" s="569"/>
      <c r="E14" s="569"/>
      <c r="F14" s="569"/>
      <c r="G14" s="569"/>
      <c r="H14" s="570"/>
    </row>
    <row r="15" spans="2:8" ht="15.75">
      <c r="B15" s="571"/>
      <c r="C15" s="571"/>
      <c r="D15" s="571"/>
      <c r="E15" s="571"/>
      <c r="F15" s="571"/>
      <c r="G15" s="571"/>
      <c r="H15" s="571"/>
    </row>
    <row r="16" spans="2:8" ht="15.75">
      <c r="B16" s="563" t="s">
        <v>316</v>
      </c>
      <c r="C16" s="563"/>
      <c r="D16" s="563"/>
      <c r="E16" s="563"/>
      <c r="F16" s="563"/>
      <c r="G16" s="563"/>
      <c r="H16" s="563"/>
    </row>
    <row r="17" spans="2:8" ht="15.75">
      <c r="B17" s="561" t="s">
        <v>477</v>
      </c>
      <c r="C17" s="561"/>
      <c r="D17" s="561"/>
      <c r="E17" s="561"/>
      <c r="F17" s="561"/>
      <c r="G17" s="561"/>
      <c r="H17" s="561"/>
    </row>
    <row r="18" spans="2:8" ht="15.75" hidden="1">
      <c r="B18" s="561" t="s">
        <v>317</v>
      </c>
      <c r="C18" s="561"/>
      <c r="D18" s="561"/>
      <c r="E18" s="561"/>
      <c r="F18" s="561"/>
      <c r="G18" s="561"/>
      <c r="H18" s="561"/>
    </row>
    <row r="19" spans="2:8" ht="15.75">
      <c r="B19" s="561"/>
      <c r="C19" s="561"/>
      <c r="D19" s="561"/>
      <c r="E19" s="561"/>
      <c r="F19" s="561"/>
      <c r="G19" s="561"/>
      <c r="H19" s="561"/>
    </row>
    <row r="20" spans="2:8" ht="15.75">
      <c r="B20" s="563" t="s">
        <v>318</v>
      </c>
      <c r="C20" s="563"/>
      <c r="D20" s="563"/>
      <c r="E20" s="563"/>
      <c r="F20" s="563"/>
      <c r="G20" s="563"/>
      <c r="H20" s="563"/>
    </row>
    <row r="21" spans="2:8" ht="15.75">
      <c r="B21" s="564" t="s">
        <v>478</v>
      </c>
      <c r="C21" s="564"/>
      <c r="D21" s="564"/>
      <c r="E21" s="564"/>
      <c r="F21" s="564"/>
      <c r="G21" s="564"/>
      <c r="H21" s="564"/>
    </row>
    <row r="22" spans="2:8" ht="15.75">
      <c r="B22" s="561" t="s">
        <v>479</v>
      </c>
      <c r="C22" s="561"/>
      <c r="D22" s="561"/>
      <c r="E22" s="561"/>
      <c r="F22" s="561"/>
      <c r="G22" s="561"/>
      <c r="H22" s="561"/>
    </row>
  </sheetData>
  <sheetProtection/>
  <mergeCells count="16">
    <mergeCell ref="B22:H22"/>
    <mergeCell ref="B10:H11"/>
    <mergeCell ref="B18:H18"/>
    <mergeCell ref="B19:H19"/>
    <mergeCell ref="B20:H20"/>
    <mergeCell ref="B21:H21"/>
    <mergeCell ref="B13:H14"/>
    <mergeCell ref="B15:H15"/>
    <mergeCell ref="B16:H16"/>
    <mergeCell ref="B17:H17"/>
    <mergeCell ref="F2:H2"/>
    <mergeCell ref="F3:H3"/>
    <mergeCell ref="F4:H4"/>
    <mergeCell ref="F5:H5"/>
    <mergeCell ref="F6:H6"/>
    <mergeCell ref="F7:H7"/>
  </mergeCells>
  <printOptions/>
  <pageMargins left="0.75" right="0.75" top="0.48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5"/>
  </sheetPr>
  <dimension ref="A1:H53"/>
  <sheetViews>
    <sheetView view="pageBreakPreview" zoomScale="60" zoomScaleNormal="60" zoomScalePageLayoutView="0" workbookViewId="0" topLeftCell="A1">
      <pane xSplit="3" ySplit="9" topLeftCell="D10" activePane="bottomRight" state="frozen"/>
      <selection pane="topLeft" activeCell="P15" sqref="P15"/>
      <selection pane="topRight" activeCell="P15" sqref="P15"/>
      <selection pane="bottomLeft" activeCell="P15" sqref="P15"/>
      <selection pane="bottomRight" activeCell="D1" sqref="D1:D5"/>
    </sheetView>
  </sheetViews>
  <sheetFormatPr defaultColWidth="9.140625" defaultRowHeight="12.75"/>
  <cols>
    <col min="1" max="1" width="8.57421875" style="24" customWidth="1"/>
    <col min="2" max="2" width="22.28125" style="24" customWidth="1"/>
    <col min="3" max="3" width="63.421875" style="24" customWidth="1"/>
    <col min="4" max="4" width="22.00390625" style="24" customWidth="1"/>
    <col min="5" max="5" width="17.28125" style="25" hidden="1" customWidth="1"/>
    <col min="6" max="6" width="18.7109375" style="25" hidden="1" customWidth="1"/>
    <col min="7" max="7" width="16.57421875" style="25" customWidth="1"/>
    <col min="8" max="8" width="19.8515625" style="25" customWidth="1"/>
    <col min="9" max="16384" width="9.140625" style="25" customWidth="1"/>
  </cols>
  <sheetData>
    <row r="1" spans="2:4" ht="12.75">
      <c r="B1" s="3"/>
      <c r="D1" s="408" t="s">
        <v>643</v>
      </c>
    </row>
    <row r="2" spans="2:4" ht="12.75">
      <c r="B2" s="3"/>
      <c r="D2" s="408" t="s">
        <v>213</v>
      </c>
    </row>
    <row r="3" spans="2:4" ht="12.75">
      <c r="B3" s="3"/>
      <c r="D3" s="408" t="s">
        <v>138</v>
      </c>
    </row>
    <row r="4" spans="2:4" ht="12.75">
      <c r="B4" s="3"/>
      <c r="D4" s="408" t="s">
        <v>139</v>
      </c>
    </row>
    <row r="5" spans="1:5" ht="12.75">
      <c r="A5"/>
      <c r="B5" s="3"/>
      <c r="D5" s="409" t="s">
        <v>641</v>
      </c>
      <c r="E5" s="24"/>
    </row>
    <row r="6" spans="1:2" ht="12.75">
      <c r="A6" s="3"/>
      <c r="B6" s="3"/>
    </row>
    <row r="7" spans="1:2" ht="18.75" customHeight="1">
      <c r="A7" s="9"/>
      <c r="B7" s="181" t="s">
        <v>583</v>
      </c>
    </row>
    <row r="10" spans="1:8" ht="85.5" customHeight="1">
      <c r="A10" s="122" t="s">
        <v>128</v>
      </c>
      <c r="B10" s="123" t="s">
        <v>129</v>
      </c>
      <c r="C10" s="124" t="s">
        <v>349</v>
      </c>
      <c r="D10" s="123" t="s">
        <v>158</v>
      </c>
      <c r="E10" s="123" t="s">
        <v>540</v>
      </c>
      <c r="G10" s="123" t="s">
        <v>632</v>
      </c>
      <c r="H10" s="123" t="s">
        <v>611</v>
      </c>
    </row>
    <row r="11" spans="1:8" ht="40.5">
      <c r="A11" s="573">
        <v>1</v>
      </c>
      <c r="B11" s="309" t="s">
        <v>237</v>
      </c>
      <c r="C11" s="310" t="s">
        <v>517</v>
      </c>
      <c r="D11" s="311">
        <f>D13+D14+D15+D16+D12</f>
        <v>2725</v>
      </c>
      <c r="E11" s="311">
        <f>E13+E14+E15</f>
        <v>1750</v>
      </c>
      <c r="F11" s="342">
        <f>E11-D11</f>
        <v>-975</v>
      </c>
      <c r="G11" s="311">
        <f>G13+G14+G15+G16+G12</f>
        <v>2725</v>
      </c>
      <c r="H11" s="404">
        <f>G11/D11</f>
        <v>1</v>
      </c>
    </row>
    <row r="12" spans="1:8" ht="52.5" customHeight="1" hidden="1">
      <c r="A12" s="574"/>
      <c r="B12" s="125">
        <v>7950100</v>
      </c>
      <c r="C12" s="126"/>
      <c r="D12" s="271"/>
      <c r="E12" s="271"/>
      <c r="F12" s="342"/>
      <c r="G12" s="271"/>
      <c r="H12" s="404"/>
    </row>
    <row r="13" spans="1:8" ht="60.75">
      <c r="A13" s="574"/>
      <c r="B13" s="125" t="s">
        <v>350</v>
      </c>
      <c r="C13" s="126" t="s">
        <v>518</v>
      </c>
      <c r="D13" s="271">
        <v>1478</v>
      </c>
      <c r="E13" s="271">
        <v>1000</v>
      </c>
      <c r="F13" s="342">
        <f aca="true" t="shared" si="0" ref="F13:F53">E13-D13</f>
        <v>-478</v>
      </c>
      <c r="G13" s="271">
        <v>1478</v>
      </c>
      <c r="H13" s="404">
        <f aca="true" t="shared" si="1" ref="H13:H53">G13/D13</f>
        <v>1</v>
      </c>
    </row>
    <row r="14" spans="1:8" ht="40.5">
      <c r="A14" s="574"/>
      <c r="B14" s="125" t="s">
        <v>238</v>
      </c>
      <c r="C14" s="126" t="s">
        <v>519</v>
      </c>
      <c r="D14" s="271">
        <v>840</v>
      </c>
      <c r="E14" s="271">
        <v>150</v>
      </c>
      <c r="F14" s="342">
        <f t="shared" si="0"/>
        <v>-690</v>
      </c>
      <c r="G14" s="271">
        <v>840</v>
      </c>
      <c r="H14" s="404">
        <f t="shared" si="1"/>
        <v>1</v>
      </c>
    </row>
    <row r="15" spans="1:8" ht="40.5">
      <c r="A15" s="574"/>
      <c r="B15" s="127" t="s">
        <v>239</v>
      </c>
      <c r="C15" s="128" t="s">
        <v>520</v>
      </c>
      <c r="D15" s="271">
        <v>291</v>
      </c>
      <c r="E15" s="271">
        <v>600</v>
      </c>
      <c r="F15" s="342">
        <f t="shared" si="0"/>
        <v>309</v>
      </c>
      <c r="G15" s="271">
        <v>291</v>
      </c>
      <c r="H15" s="404">
        <f t="shared" si="1"/>
        <v>1</v>
      </c>
    </row>
    <row r="16" spans="1:8" ht="20.25">
      <c r="A16" s="575"/>
      <c r="B16" s="127" t="s">
        <v>600</v>
      </c>
      <c r="C16" s="128" t="s">
        <v>601</v>
      </c>
      <c r="D16" s="271">
        <v>116</v>
      </c>
      <c r="E16" s="271"/>
      <c r="F16" s="342"/>
      <c r="G16" s="271">
        <v>116</v>
      </c>
      <c r="H16" s="404">
        <f t="shared" si="1"/>
        <v>1</v>
      </c>
    </row>
    <row r="17" spans="1:8" ht="60.75">
      <c r="A17" s="573">
        <v>2</v>
      </c>
      <c r="B17" s="309" t="s">
        <v>240</v>
      </c>
      <c r="C17" s="310" t="s">
        <v>522</v>
      </c>
      <c r="D17" s="311">
        <f>D18+D19</f>
        <v>1784</v>
      </c>
      <c r="E17" s="311">
        <f>E18+E19</f>
        <v>1300</v>
      </c>
      <c r="F17" s="342">
        <f t="shared" si="0"/>
        <v>-484</v>
      </c>
      <c r="G17" s="311">
        <f>G18+G19</f>
        <v>1784</v>
      </c>
      <c r="H17" s="404">
        <f t="shared" si="1"/>
        <v>1</v>
      </c>
    </row>
    <row r="18" spans="1:8" ht="40.5">
      <c r="A18" s="574"/>
      <c r="B18" s="125" t="s">
        <v>314</v>
      </c>
      <c r="C18" s="126" t="s">
        <v>521</v>
      </c>
      <c r="D18" s="271">
        <v>1009</v>
      </c>
      <c r="E18" s="271">
        <v>600</v>
      </c>
      <c r="F18" s="342">
        <f t="shared" si="0"/>
        <v>-409</v>
      </c>
      <c r="G18" s="271">
        <v>1009</v>
      </c>
      <c r="H18" s="404">
        <f t="shared" si="1"/>
        <v>1</v>
      </c>
    </row>
    <row r="19" spans="1:8" ht="69.75" customHeight="1">
      <c r="A19" s="575"/>
      <c r="B19" s="125" t="s">
        <v>241</v>
      </c>
      <c r="C19" s="126" t="s">
        <v>242</v>
      </c>
      <c r="D19" s="271">
        <v>775</v>
      </c>
      <c r="E19" s="271">
        <v>700</v>
      </c>
      <c r="F19" s="342">
        <f t="shared" si="0"/>
        <v>-75</v>
      </c>
      <c r="G19" s="271">
        <v>775</v>
      </c>
      <c r="H19" s="404">
        <f t="shared" si="1"/>
        <v>1</v>
      </c>
    </row>
    <row r="20" spans="1:8" ht="40.5" customHeight="1">
      <c r="A20" s="573">
        <v>3</v>
      </c>
      <c r="B20" s="309" t="s">
        <v>243</v>
      </c>
      <c r="C20" s="310" t="s">
        <v>228</v>
      </c>
      <c r="D20" s="311">
        <f>D21+D22+D24+D25+D26</f>
        <v>25480</v>
      </c>
      <c r="E20" s="311">
        <f>E21+E22+E24+E25+E26</f>
        <v>14245.91</v>
      </c>
      <c r="F20" s="342">
        <f t="shared" si="0"/>
        <v>-11234.09</v>
      </c>
      <c r="G20" s="311">
        <f>G21+G22+G24+G25+G26</f>
        <v>25480</v>
      </c>
      <c r="H20" s="404">
        <f t="shared" si="1"/>
        <v>1</v>
      </c>
    </row>
    <row r="21" spans="1:8" ht="40.5">
      <c r="A21" s="574"/>
      <c r="B21" s="125" t="s">
        <v>244</v>
      </c>
      <c r="C21" s="126" t="s">
        <v>229</v>
      </c>
      <c r="D21" s="271">
        <v>1387</v>
      </c>
      <c r="E21" s="271">
        <v>2000</v>
      </c>
      <c r="F21" s="342">
        <f t="shared" si="0"/>
        <v>613</v>
      </c>
      <c r="G21" s="271">
        <v>1387</v>
      </c>
      <c r="H21" s="404">
        <f t="shared" si="1"/>
        <v>1</v>
      </c>
    </row>
    <row r="22" spans="1:8" ht="40.5">
      <c r="A22" s="574"/>
      <c r="B22" s="125" t="s">
        <v>245</v>
      </c>
      <c r="C22" s="126" t="s">
        <v>230</v>
      </c>
      <c r="D22" s="271">
        <v>333</v>
      </c>
      <c r="E22" s="271">
        <v>800</v>
      </c>
      <c r="F22" s="342">
        <f t="shared" si="0"/>
        <v>467</v>
      </c>
      <c r="G22" s="271">
        <v>333</v>
      </c>
      <c r="H22" s="404">
        <f t="shared" si="1"/>
        <v>1</v>
      </c>
    </row>
    <row r="23" spans="1:8" ht="20.25" customHeight="1" hidden="1">
      <c r="A23" s="574"/>
      <c r="B23" s="125"/>
      <c r="C23" s="126"/>
      <c r="D23" s="271"/>
      <c r="E23" s="271"/>
      <c r="F23" s="342">
        <f t="shared" si="0"/>
        <v>0</v>
      </c>
      <c r="G23" s="271"/>
      <c r="H23" s="404" t="e">
        <f t="shared" si="1"/>
        <v>#DIV/0!</v>
      </c>
    </row>
    <row r="24" spans="1:8" ht="105.75" customHeight="1">
      <c r="A24" s="574"/>
      <c r="B24" s="125" t="s">
        <v>246</v>
      </c>
      <c r="C24" s="126" t="s">
        <v>233</v>
      </c>
      <c r="D24" s="271">
        <v>4893</v>
      </c>
      <c r="E24" s="271">
        <v>6520.42</v>
      </c>
      <c r="F24" s="342">
        <f t="shared" si="0"/>
        <v>1627.42</v>
      </c>
      <c r="G24" s="271">
        <v>4893</v>
      </c>
      <c r="H24" s="404">
        <f t="shared" si="1"/>
        <v>1</v>
      </c>
    </row>
    <row r="25" spans="1:8" ht="65.25" customHeight="1">
      <c r="A25" s="574"/>
      <c r="B25" s="125" t="s">
        <v>247</v>
      </c>
      <c r="C25" s="126" t="s">
        <v>232</v>
      </c>
      <c r="D25" s="271">
        <v>1446</v>
      </c>
      <c r="E25" s="271">
        <v>1720</v>
      </c>
      <c r="F25" s="342">
        <f t="shared" si="0"/>
        <v>274</v>
      </c>
      <c r="G25" s="271">
        <v>1446</v>
      </c>
      <c r="H25" s="404">
        <f t="shared" si="1"/>
        <v>1</v>
      </c>
    </row>
    <row r="26" spans="1:8" ht="59.25" customHeight="1">
      <c r="A26" s="575"/>
      <c r="B26" s="125" t="s">
        <v>248</v>
      </c>
      <c r="C26" s="126" t="s">
        <v>231</v>
      </c>
      <c r="D26" s="271">
        <v>17421</v>
      </c>
      <c r="E26" s="271">
        <v>3205.4900000000002</v>
      </c>
      <c r="F26" s="342">
        <f t="shared" si="0"/>
        <v>-14215.51</v>
      </c>
      <c r="G26" s="271">
        <v>17421</v>
      </c>
      <c r="H26" s="404">
        <f t="shared" si="1"/>
        <v>1</v>
      </c>
    </row>
    <row r="27" spans="1:8" ht="20.25" customHeight="1" hidden="1">
      <c r="A27" s="125"/>
      <c r="B27" s="125"/>
      <c r="C27" s="126"/>
      <c r="D27" s="271"/>
      <c r="E27" s="271"/>
      <c r="F27" s="342">
        <f t="shared" si="0"/>
        <v>0</v>
      </c>
      <c r="G27" s="271"/>
      <c r="H27" s="404" t="e">
        <f t="shared" si="1"/>
        <v>#DIV/0!</v>
      </c>
    </row>
    <row r="28" spans="1:8" ht="20.25" customHeight="1" hidden="1">
      <c r="A28" s="125"/>
      <c r="B28" s="125"/>
      <c r="C28" s="126"/>
      <c r="D28" s="271"/>
      <c r="E28" s="271"/>
      <c r="F28" s="342">
        <f t="shared" si="0"/>
        <v>0</v>
      </c>
      <c r="G28" s="271"/>
      <c r="H28" s="404" t="e">
        <f t="shared" si="1"/>
        <v>#DIV/0!</v>
      </c>
    </row>
    <row r="29" spans="1:8" ht="60.75">
      <c r="A29" s="573">
        <v>4</v>
      </c>
      <c r="B29" s="309" t="s">
        <v>249</v>
      </c>
      <c r="C29" s="310" t="s">
        <v>523</v>
      </c>
      <c r="D29" s="311">
        <f>D30+D31</f>
        <v>95</v>
      </c>
      <c r="E29" s="311">
        <f>E30+E31</f>
        <v>250</v>
      </c>
      <c r="F29" s="342">
        <f t="shared" si="0"/>
        <v>155</v>
      </c>
      <c r="G29" s="311">
        <f>G30+G31</f>
        <v>95</v>
      </c>
      <c r="H29" s="404">
        <f t="shared" si="1"/>
        <v>1</v>
      </c>
    </row>
    <row r="30" spans="1:8" ht="60.75">
      <c r="A30" s="574"/>
      <c r="B30" s="125" t="s">
        <v>41</v>
      </c>
      <c r="C30" s="126" t="s">
        <v>524</v>
      </c>
      <c r="D30" s="271">
        <v>0</v>
      </c>
      <c r="E30" s="271">
        <v>150</v>
      </c>
      <c r="F30" s="342">
        <f t="shared" si="0"/>
        <v>150</v>
      </c>
      <c r="G30" s="271">
        <v>0</v>
      </c>
      <c r="H30" s="404">
        <v>0</v>
      </c>
    </row>
    <row r="31" spans="1:8" ht="74.25" customHeight="1">
      <c r="A31" s="575"/>
      <c r="B31" s="125" t="s">
        <v>250</v>
      </c>
      <c r="C31" s="126" t="s">
        <v>525</v>
      </c>
      <c r="D31" s="270">
        <v>95</v>
      </c>
      <c r="E31" s="270">
        <v>100</v>
      </c>
      <c r="F31" s="342">
        <f t="shared" si="0"/>
        <v>5</v>
      </c>
      <c r="G31" s="270">
        <v>95</v>
      </c>
      <c r="H31" s="404">
        <f t="shared" si="1"/>
        <v>1</v>
      </c>
    </row>
    <row r="32" spans="1:8" ht="57.75" customHeight="1">
      <c r="A32" s="125">
        <v>5</v>
      </c>
      <c r="B32" s="309" t="s">
        <v>251</v>
      </c>
      <c r="C32" s="312" t="s">
        <v>537</v>
      </c>
      <c r="D32" s="313">
        <v>0</v>
      </c>
      <c r="E32" s="313">
        <v>100</v>
      </c>
      <c r="F32" s="342">
        <f t="shared" si="0"/>
        <v>100</v>
      </c>
      <c r="G32" s="313">
        <v>0</v>
      </c>
      <c r="H32" s="404">
        <v>0</v>
      </c>
    </row>
    <row r="33" spans="1:8" ht="57.75" customHeight="1">
      <c r="A33" s="125">
        <v>6</v>
      </c>
      <c r="B33" s="309" t="s">
        <v>252</v>
      </c>
      <c r="C33" s="314" t="s">
        <v>538</v>
      </c>
      <c r="D33" s="313">
        <v>0</v>
      </c>
      <c r="E33" s="313">
        <v>100</v>
      </c>
      <c r="F33" s="342">
        <f t="shared" si="0"/>
        <v>100</v>
      </c>
      <c r="G33" s="313">
        <v>0</v>
      </c>
      <c r="H33" s="404">
        <v>0</v>
      </c>
    </row>
    <row r="34" spans="1:8" ht="57.75" customHeight="1">
      <c r="A34" s="125">
        <v>7</v>
      </c>
      <c r="B34" s="309" t="s">
        <v>253</v>
      </c>
      <c r="C34" s="314" t="s">
        <v>225</v>
      </c>
      <c r="D34" s="313">
        <v>764</v>
      </c>
      <c r="E34" s="313">
        <v>750</v>
      </c>
      <c r="F34" s="342">
        <f t="shared" si="0"/>
        <v>-14</v>
      </c>
      <c r="G34" s="313">
        <v>764</v>
      </c>
      <c r="H34" s="404">
        <f t="shared" si="1"/>
        <v>1</v>
      </c>
    </row>
    <row r="35" spans="1:8" ht="57.75" customHeight="1">
      <c r="A35" s="125">
        <v>8</v>
      </c>
      <c r="B35" s="309" t="s">
        <v>254</v>
      </c>
      <c r="C35" s="314" t="s">
        <v>227</v>
      </c>
      <c r="D35" s="313"/>
      <c r="E35" s="313">
        <v>780</v>
      </c>
      <c r="F35" s="342">
        <f t="shared" si="0"/>
        <v>780</v>
      </c>
      <c r="G35" s="313"/>
      <c r="H35" s="404">
        <v>0</v>
      </c>
    </row>
    <row r="36" spans="1:8" ht="57.75" customHeight="1">
      <c r="A36" s="573">
        <v>9</v>
      </c>
      <c r="B36" s="309" t="s">
        <v>255</v>
      </c>
      <c r="C36" s="314" t="s">
        <v>533</v>
      </c>
      <c r="D36" s="313">
        <f>D37+D38+D39+D40</f>
        <v>1050</v>
      </c>
      <c r="E36" s="313">
        <f>E37+E38+E39</f>
        <v>750</v>
      </c>
      <c r="F36" s="342">
        <f t="shared" si="0"/>
        <v>-300</v>
      </c>
      <c r="G36" s="313">
        <f>G37+G38+G39+G40</f>
        <v>1050</v>
      </c>
      <c r="H36" s="404">
        <f t="shared" si="1"/>
        <v>1</v>
      </c>
    </row>
    <row r="37" spans="1:8" ht="57.75" customHeight="1">
      <c r="A37" s="574"/>
      <c r="B37" s="125" t="s">
        <v>256</v>
      </c>
      <c r="C37" s="269" t="s">
        <v>534</v>
      </c>
      <c r="D37" s="270">
        <v>50</v>
      </c>
      <c r="E37" s="270">
        <v>150</v>
      </c>
      <c r="F37" s="342">
        <f t="shared" si="0"/>
        <v>100</v>
      </c>
      <c r="G37" s="270">
        <v>50</v>
      </c>
      <c r="H37" s="404">
        <f t="shared" si="1"/>
        <v>1</v>
      </c>
    </row>
    <row r="38" spans="1:8" ht="57.75" customHeight="1">
      <c r="A38" s="574"/>
      <c r="B38" s="125" t="s">
        <v>257</v>
      </c>
      <c r="C38" s="269" t="s">
        <v>535</v>
      </c>
      <c r="D38" s="270">
        <v>216</v>
      </c>
      <c r="E38" s="270">
        <v>100</v>
      </c>
      <c r="F38" s="342">
        <f t="shared" si="0"/>
        <v>-116</v>
      </c>
      <c r="G38" s="270">
        <v>216</v>
      </c>
      <c r="H38" s="404">
        <f t="shared" si="1"/>
        <v>1</v>
      </c>
    </row>
    <row r="39" spans="1:8" ht="57.75" customHeight="1">
      <c r="A39" s="575"/>
      <c r="B39" s="125" t="s">
        <v>258</v>
      </c>
      <c r="C39" s="269" t="s">
        <v>536</v>
      </c>
      <c r="D39" s="270">
        <v>784</v>
      </c>
      <c r="E39" s="270">
        <v>500</v>
      </c>
      <c r="F39" s="342">
        <f t="shared" si="0"/>
        <v>-284</v>
      </c>
      <c r="G39" s="270">
        <v>784</v>
      </c>
      <c r="H39" s="404">
        <f t="shared" si="1"/>
        <v>1</v>
      </c>
    </row>
    <row r="40" spans="1:8" ht="57.75" customHeight="1" hidden="1">
      <c r="A40" s="403"/>
      <c r="B40" s="125">
        <v>7950904</v>
      </c>
      <c r="C40" s="269"/>
      <c r="D40" s="270"/>
      <c r="E40" s="270"/>
      <c r="F40" s="342"/>
      <c r="G40" s="270"/>
      <c r="H40" s="404" t="e">
        <f t="shared" si="1"/>
        <v>#DIV/0!</v>
      </c>
    </row>
    <row r="41" spans="1:8" ht="57.75" customHeight="1">
      <c r="A41" s="125">
        <v>10</v>
      </c>
      <c r="B41" s="309" t="s">
        <v>259</v>
      </c>
      <c r="C41" s="314" t="s">
        <v>530</v>
      </c>
      <c r="D41" s="313">
        <v>23151</v>
      </c>
      <c r="E41" s="313">
        <f>15000-4000</f>
        <v>11000</v>
      </c>
      <c r="F41" s="343">
        <f t="shared" si="0"/>
        <v>-12151</v>
      </c>
      <c r="G41" s="313">
        <v>23151</v>
      </c>
      <c r="H41" s="404">
        <f t="shared" si="1"/>
        <v>1</v>
      </c>
    </row>
    <row r="42" spans="1:8" ht="57.75" customHeight="1">
      <c r="A42" s="125">
        <v>11</v>
      </c>
      <c r="B42" s="309" t="s">
        <v>260</v>
      </c>
      <c r="C42" s="314" t="s">
        <v>532</v>
      </c>
      <c r="D42" s="313">
        <v>415</v>
      </c>
      <c r="E42" s="313">
        <v>500</v>
      </c>
      <c r="F42" s="342">
        <f t="shared" si="0"/>
        <v>85</v>
      </c>
      <c r="G42" s="313">
        <v>415</v>
      </c>
      <c r="H42" s="404">
        <f t="shared" si="1"/>
        <v>1</v>
      </c>
    </row>
    <row r="43" spans="1:8" ht="80.25" customHeight="1">
      <c r="A43" s="125">
        <v>12</v>
      </c>
      <c r="B43" s="309" t="s">
        <v>261</v>
      </c>
      <c r="C43" s="314" t="s">
        <v>531</v>
      </c>
      <c r="D43" s="313">
        <v>24</v>
      </c>
      <c r="E43" s="313">
        <v>50</v>
      </c>
      <c r="F43" s="342">
        <f t="shared" si="0"/>
        <v>26</v>
      </c>
      <c r="G43" s="313">
        <v>24</v>
      </c>
      <c r="H43" s="404">
        <f t="shared" si="1"/>
        <v>1</v>
      </c>
    </row>
    <row r="44" spans="1:8" ht="60.75">
      <c r="A44" s="125">
        <v>13</v>
      </c>
      <c r="B44" s="309" t="s">
        <v>262</v>
      </c>
      <c r="C44" s="310" t="s">
        <v>263</v>
      </c>
      <c r="D44" s="313">
        <v>910</v>
      </c>
      <c r="E44" s="313">
        <v>700</v>
      </c>
      <c r="F44" s="342">
        <f t="shared" si="0"/>
        <v>-210</v>
      </c>
      <c r="G44" s="313">
        <v>910</v>
      </c>
      <c r="H44" s="404">
        <f t="shared" si="1"/>
        <v>1</v>
      </c>
    </row>
    <row r="45" spans="1:8" ht="90" customHeight="1">
      <c r="A45" s="125">
        <v>14</v>
      </c>
      <c r="B45" s="315" t="s">
        <v>264</v>
      </c>
      <c r="C45" s="310" t="s">
        <v>226</v>
      </c>
      <c r="D45" s="313">
        <v>4631</v>
      </c>
      <c r="E45" s="313">
        <f>12330.2-6000</f>
        <v>6330.200000000001</v>
      </c>
      <c r="F45" s="343">
        <f t="shared" si="0"/>
        <v>1699.2000000000007</v>
      </c>
      <c r="G45" s="313">
        <v>4631</v>
      </c>
      <c r="H45" s="404">
        <f t="shared" si="1"/>
        <v>1</v>
      </c>
    </row>
    <row r="46" spans="1:8" ht="79.5" customHeight="1">
      <c r="A46" s="125">
        <v>15</v>
      </c>
      <c r="B46" s="315" t="s">
        <v>265</v>
      </c>
      <c r="C46" s="310" t="s">
        <v>529</v>
      </c>
      <c r="D46" s="313">
        <v>0</v>
      </c>
      <c r="E46" s="313">
        <v>0</v>
      </c>
      <c r="F46" s="343">
        <f t="shared" si="0"/>
        <v>0</v>
      </c>
      <c r="G46" s="313"/>
      <c r="H46" s="404">
        <v>0</v>
      </c>
    </row>
    <row r="47" spans="1:8" ht="91.5" customHeight="1" hidden="1">
      <c r="A47" s="125">
        <v>16</v>
      </c>
      <c r="B47" s="315" t="s">
        <v>589</v>
      </c>
      <c r="C47" s="126"/>
      <c r="D47" s="270"/>
      <c r="E47" s="270"/>
      <c r="F47" s="342">
        <f t="shared" si="0"/>
        <v>0</v>
      </c>
      <c r="G47" s="270"/>
      <c r="H47" s="404" t="e">
        <f t="shared" si="1"/>
        <v>#DIV/0!</v>
      </c>
    </row>
    <row r="48" spans="1:8" ht="91.5" customHeight="1" hidden="1">
      <c r="A48" s="125">
        <v>16</v>
      </c>
      <c r="B48" s="315" t="s">
        <v>590</v>
      </c>
      <c r="C48" s="126"/>
      <c r="D48" s="270"/>
      <c r="E48" s="270"/>
      <c r="F48" s="342"/>
      <c r="G48" s="270"/>
      <c r="H48" s="404" t="e">
        <f t="shared" si="1"/>
        <v>#DIV/0!</v>
      </c>
    </row>
    <row r="49" spans="1:8" ht="91.5" customHeight="1">
      <c r="A49" s="125">
        <v>16</v>
      </c>
      <c r="B49" s="315" t="s">
        <v>594</v>
      </c>
      <c r="C49" s="126" t="s">
        <v>592</v>
      </c>
      <c r="D49" s="368">
        <v>6055</v>
      </c>
      <c r="E49" s="270"/>
      <c r="F49" s="342"/>
      <c r="G49" s="368">
        <v>6055</v>
      </c>
      <c r="H49" s="404">
        <f t="shared" si="1"/>
        <v>1</v>
      </c>
    </row>
    <row r="50" spans="1:8" ht="91.5" customHeight="1">
      <c r="A50" s="125">
        <v>17</v>
      </c>
      <c r="B50" s="315" t="s">
        <v>593</v>
      </c>
      <c r="C50" s="310" t="s">
        <v>591</v>
      </c>
      <c r="D50" s="367">
        <v>452</v>
      </c>
      <c r="E50" s="270"/>
      <c r="F50" s="342"/>
      <c r="G50" s="367">
        <v>452</v>
      </c>
      <c r="H50" s="404">
        <f t="shared" si="1"/>
        <v>1</v>
      </c>
    </row>
    <row r="51" spans="1:8" ht="91.5" customHeight="1">
      <c r="A51" s="125">
        <v>18</v>
      </c>
      <c r="B51" s="315" t="s">
        <v>595</v>
      </c>
      <c r="C51" s="310" t="s">
        <v>596</v>
      </c>
      <c r="D51" s="367">
        <v>500</v>
      </c>
      <c r="E51" s="270"/>
      <c r="F51" s="342"/>
      <c r="G51" s="367">
        <v>500</v>
      </c>
      <c r="H51" s="404">
        <f t="shared" si="1"/>
        <v>1</v>
      </c>
    </row>
    <row r="52" spans="1:8" ht="60" customHeight="1">
      <c r="A52" s="125">
        <v>19</v>
      </c>
      <c r="B52" s="315" t="s">
        <v>602</v>
      </c>
      <c r="C52" s="310" t="s">
        <v>603</v>
      </c>
      <c r="D52" s="367">
        <v>12882</v>
      </c>
      <c r="E52" s="270"/>
      <c r="F52" s="342"/>
      <c r="G52" s="367">
        <v>12882</v>
      </c>
      <c r="H52" s="404">
        <f t="shared" si="1"/>
        <v>1</v>
      </c>
    </row>
    <row r="53" spans="1:8" ht="20.25">
      <c r="A53" s="572" t="s">
        <v>104</v>
      </c>
      <c r="B53" s="572"/>
      <c r="C53" s="129"/>
      <c r="D53" s="272">
        <f>D11+D17+D20+D29+D32+D33+D34+D35+D36+D41+D42+D43+D44+D45+D46+D49+D50+D51+D52</f>
        <v>80918</v>
      </c>
      <c r="E53" s="272">
        <f>E11+E17+E20+E29+E32+E33+E34+E35+E36+E41+E42+E43+E44+E45+E46</f>
        <v>38606.11</v>
      </c>
      <c r="F53" s="342">
        <f t="shared" si="0"/>
        <v>-42311.89</v>
      </c>
      <c r="G53" s="272">
        <f>G11+G17+G20+G29+G32+G33+G34+G35+G36+G41+G42+G43+G44+G45+G46+G49+G50+G51+G52</f>
        <v>80918</v>
      </c>
      <c r="H53" s="405">
        <f t="shared" si="1"/>
        <v>1</v>
      </c>
    </row>
  </sheetData>
  <sheetProtection/>
  <mergeCells count="6">
    <mergeCell ref="A53:B53"/>
    <mergeCell ref="A17:A19"/>
    <mergeCell ref="A20:A26"/>
    <mergeCell ref="A29:A31"/>
    <mergeCell ref="A36:A39"/>
    <mergeCell ref="A11:A16"/>
  </mergeCells>
  <printOptions/>
  <pageMargins left="0.42" right="0.37" top="0.27" bottom="0.24" header="0.17" footer="0.24"/>
  <pageSetup fitToHeight="50"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U12"/>
  <sheetViews>
    <sheetView zoomScale="75" zoomScaleNormal="75" zoomScalePageLayoutView="0" workbookViewId="0" topLeftCell="A1">
      <selection activeCell="D5" sqref="D5:I5"/>
    </sheetView>
  </sheetViews>
  <sheetFormatPr defaultColWidth="9.140625" defaultRowHeight="12.75"/>
  <cols>
    <col min="1" max="1" width="4.8515625" style="131" customWidth="1"/>
    <col min="2" max="2" width="37.7109375" style="131" customWidth="1"/>
    <col min="3" max="3" width="48.57421875" style="131" customWidth="1"/>
    <col min="4" max="4" width="16.28125" style="131" customWidth="1"/>
    <col min="5" max="5" width="13.57421875" style="131" hidden="1" customWidth="1"/>
    <col min="6" max="6" width="16.140625" style="131" hidden="1" customWidth="1"/>
    <col min="7" max="7" width="14.421875" style="131" hidden="1" customWidth="1"/>
    <col min="8" max="8" width="14.28125" style="131" hidden="1" customWidth="1"/>
    <col min="9" max="9" width="17.00390625" style="131" customWidth="1"/>
    <col min="10" max="10" width="15.28125" style="131" customWidth="1"/>
    <col min="11" max="16384" width="9.140625" style="131" customWidth="1"/>
  </cols>
  <sheetData>
    <row r="1" spans="4:9" ht="15">
      <c r="D1" s="411" t="s">
        <v>642</v>
      </c>
      <c r="E1" s="411"/>
      <c r="F1" s="411"/>
      <c r="G1" s="411"/>
      <c r="H1" s="411"/>
      <c r="I1" s="411"/>
    </row>
    <row r="2" spans="4:9" ht="15">
      <c r="D2" s="411" t="s">
        <v>213</v>
      </c>
      <c r="E2" s="411"/>
      <c r="F2" s="411"/>
      <c r="G2" s="411"/>
      <c r="H2" s="411"/>
      <c r="I2" s="411"/>
    </row>
    <row r="3" spans="4:9" ht="15">
      <c r="D3" s="411" t="s">
        <v>138</v>
      </c>
      <c r="E3" s="411"/>
      <c r="F3" s="411"/>
      <c r="G3" s="411"/>
      <c r="H3" s="411"/>
      <c r="I3" s="411"/>
    </row>
    <row r="4" spans="4:9" ht="15">
      <c r="D4" s="411" t="s">
        <v>139</v>
      </c>
      <c r="E4" s="411"/>
      <c r="F4" s="411"/>
      <c r="G4" s="411"/>
      <c r="H4" s="411"/>
      <c r="I4" s="411"/>
    </row>
    <row r="5" spans="4:9" ht="15">
      <c r="D5" s="412" t="s">
        <v>641</v>
      </c>
      <c r="E5" s="412"/>
      <c r="F5" s="412"/>
      <c r="G5" s="412"/>
      <c r="H5" s="412"/>
      <c r="I5" s="412"/>
    </row>
    <row r="7" spans="1:21" s="134" customFormat="1" ht="40.5" customHeight="1">
      <c r="A7" s="132"/>
      <c r="B7" s="576" t="s">
        <v>639</v>
      </c>
      <c r="C7" s="576"/>
      <c r="D7" s="576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133"/>
      <c r="T7" s="133"/>
      <c r="U7" s="133"/>
    </row>
    <row r="8" spans="1:21" s="134" customFormat="1" ht="15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33"/>
      <c r="T8" s="133"/>
      <c r="U8" s="133"/>
    </row>
    <row r="9" spans="1:21" s="134" customFormat="1" ht="15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133"/>
      <c r="T9" s="133"/>
      <c r="U9" s="133"/>
    </row>
    <row r="10" spans="1:21" s="134" customFormat="1" ht="85.5" customHeight="1">
      <c r="A10" s="135" t="s">
        <v>128</v>
      </c>
      <c r="B10" s="136" t="s">
        <v>136</v>
      </c>
      <c r="C10" s="136" t="s">
        <v>14</v>
      </c>
      <c r="D10" s="136" t="s">
        <v>158</v>
      </c>
      <c r="E10" s="136">
        <v>2013</v>
      </c>
      <c r="F10" s="136">
        <v>2014</v>
      </c>
      <c r="G10" s="136">
        <v>2015</v>
      </c>
      <c r="H10" s="136">
        <v>2016</v>
      </c>
      <c r="I10" s="136" t="s">
        <v>632</v>
      </c>
      <c r="J10" s="136" t="s">
        <v>611</v>
      </c>
      <c r="K10" s="34"/>
      <c r="L10" s="34"/>
      <c r="M10" s="34"/>
      <c r="N10" s="34"/>
      <c r="O10" s="34"/>
      <c r="P10" s="34"/>
      <c r="Q10" s="34"/>
      <c r="R10" s="34"/>
      <c r="S10" s="133"/>
      <c r="T10" s="133"/>
      <c r="U10" s="133"/>
    </row>
    <row r="11" spans="1:10" s="139" customFormat="1" ht="203.25" customHeight="1">
      <c r="A11" s="36">
        <v>1</v>
      </c>
      <c r="B11" s="36" t="s">
        <v>508</v>
      </c>
      <c r="C11" s="36" t="s">
        <v>480</v>
      </c>
      <c r="D11" s="138">
        <v>8174.5</v>
      </c>
      <c r="E11" s="138">
        <v>4142.6</v>
      </c>
      <c r="F11" s="138">
        <v>4181.52</v>
      </c>
      <c r="G11" s="138">
        <v>4781.6</v>
      </c>
      <c r="H11" s="138">
        <v>4749.1</v>
      </c>
      <c r="I11" s="138">
        <v>8174.5</v>
      </c>
      <c r="J11" s="401">
        <f>I11/D11</f>
        <v>1</v>
      </c>
    </row>
    <row r="12" spans="1:10" ht="15">
      <c r="A12" s="137"/>
      <c r="B12" s="137" t="s">
        <v>416</v>
      </c>
      <c r="C12" s="137"/>
      <c r="D12" s="140">
        <f aca="true" t="shared" si="0" ref="D12:J12">SUM(D11:D11)</f>
        <v>8174.5</v>
      </c>
      <c r="E12" s="140">
        <f t="shared" si="0"/>
        <v>4142.6</v>
      </c>
      <c r="F12" s="140">
        <f t="shared" si="0"/>
        <v>4181.52</v>
      </c>
      <c r="G12" s="140">
        <f t="shared" si="0"/>
        <v>4781.6</v>
      </c>
      <c r="H12" s="140">
        <f t="shared" si="0"/>
        <v>4749.1</v>
      </c>
      <c r="I12" s="140">
        <f t="shared" si="0"/>
        <v>8174.5</v>
      </c>
      <c r="J12" s="402">
        <f t="shared" si="0"/>
        <v>1</v>
      </c>
    </row>
  </sheetData>
  <sheetProtection/>
  <mergeCells count="6">
    <mergeCell ref="B7:D7"/>
    <mergeCell ref="D1:I1"/>
    <mergeCell ref="D2:I2"/>
    <mergeCell ref="D3:I3"/>
    <mergeCell ref="D4:I4"/>
    <mergeCell ref="D5:I5"/>
  </mergeCells>
  <printOptions/>
  <pageMargins left="0.75" right="0.75" top="0.48" bottom="1" header="0.5" footer="0.5"/>
  <pageSetup fitToHeight="1" fitToWidth="1"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53"/>
  <sheetViews>
    <sheetView tabSelected="1" zoomScale="75" zoomScaleNormal="75" zoomScaleSheetLayoutView="75" zoomScalePageLayoutView="0" workbookViewId="0" topLeftCell="B1">
      <selection activeCell="N8" sqref="N8"/>
    </sheetView>
  </sheetViews>
  <sheetFormatPr defaultColWidth="9.140625" defaultRowHeight="12.75"/>
  <cols>
    <col min="1" max="1" width="10.00390625" style="24" customWidth="1"/>
    <col min="2" max="2" width="20.8515625" style="24" customWidth="1"/>
    <col min="3" max="3" width="18.8515625" style="24" customWidth="1"/>
    <col min="4" max="4" width="14.140625" style="24" customWidth="1"/>
    <col min="5" max="5" width="9.140625" style="24" customWidth="1"/>
    <col min="6" max="6" width="16.140625" style="24" customWidth="1"/>
    <col min="7" max="7" width="13.140625" style="24" customWidth="1"/>
    <col min="8" max="8" width="9.140625" style="24" customWidth="1"/>
    <col min="9" max="9" width="34.7109375" style="24" customWidth="1"/>
    <col min="10" max="10" width="17.28125" style="24" customWidth="1"/>
    <col min="11" max="11" width="10.28125" style="24" customWidth="1"/>
    <col min="12" max="12" width="13.28125" style="24" customWidth="1"/>
    <col min="13" max="13" width="10.00390625" style="24" customWidth="1"/>
    <col min="14" max="14" width="16.140625" style="24" customWidth="1"/>
    <col min="15" max="16384" width="9.140625" style="24" customWidth="1"/>
  </cols>
  <sheetData>
    <row r="2" spans="12:14" ht="12.75">
      <c r="L2" s="411" t="s">
        <v>657</v>
      </c>
      <c r="M2" s="411"/>
      <c r="N2" s="411"/>
    </row>
    <row r="3" spans="12:14" ht="12.75">
      <c r="L3" s="411" t="s">
        <v>213</v>
      </c>
      <c r="M3" s="411"/>
      <c r="N3" s="411"/>
    </row>
    <row r="4" spans="12:14" ht="12.75">
      <c r="L4" s="411" t="s">
        <v>138</v>
      </c>
      <c r="M4" s="411"/>
      <c r="N4" s="411"/>
    </row>
    <row r="5" spans="12:14" ht="12.75">
      <c r="L5" s="411" t="s">
        <v>139</v>
      </c>
      <c r="M5" s="411"/>
      <c r="N5" s="411"/>
    </row>
    <row r="6" spans="1:14" ht="15.75">
      <c r="A6" s="34"/>
      <c r="B6" s="34"/>
      <c r="C6" s="34"/>
      <c r="D6" s="34"/>
      <c r="E6" s="239" t="s">
        <v>218</v>
      </c>
      <c r="F6" s="34"/>
      <c r="G6" s="34"/>
      <c r="H6" s="34"/>
      <c r="I6" s="34"/>
      <c r="L6" s="412" t="s">
        <v>641</v>
      </c>
      <c r="M6" s="412"/>
      <c r="N6" s="412"/>
    </row>
    <row r="7" spans="1:9" ht="15.75">
      <c r="A7" s="34" t="s">
        <v>219</v>
      </c>
      <c r="B7" s="34"/>
      <c r="C7" s="34"/>
      <c r="D7" s="34"/>
      <c r="E7" s="34"/>
      <c r="F7" s="34"/>
      <c r="G7" s="34"/>
      <c r="H7" s="34"/>
      <c r="I7" s="34"/>
    </row>
    <row r="8" spans="1:9" ht="15.75">
      <c r="A8" s="34" t="s">
        <v>73</v>
      </c>
      <c r="B8" s="34"/>
      <c r="C8" s="34"/>
      <c r="D8" s="34"/>
      <c r="E8" s="34"/>
      <c r="F8" s="34"/>
      <c r="G8" s="34"/>
      <c r="H8" s="34"/>
      <c r="I8" s="34"/>
    </row>
    <row r="9" spans="1:17" s="241" customFormat="1" ht="15.75">
      <c r="A9" s="246" t="s">
        <v>476</v>
      </c>
      <c r="B9" s="246"/>
      <c r="C9" s="246"/>
      <c r="D9" s="246"/>
      <c r="E9" s="246"/>
      <c r="F9" s="246"/>
      <c r="G9" s="246"/>
      <c r="H9" s="246"/>
      <c r="I9" s="246"/>
      <c r="J9" s="240"/>
      <c r="K9" s="240"/>
      <c r="L9" s="240"/>
      <c r="M9" s="240"/>
      <c r="N9" s="240"/>
      <c r="O9" s="240"/>
      <c r="P9" s="240"/>
      <c r="Q9" s="240"/>
    </row>
    <row r="10" spans="1:17" s="241" customFormat="1" ht="15.75">
      <c r="A10" s="246" t="s">
        <v>268</v>
      </c>
      <c r="B10" s="246"/>
      <c r="C10" s="246"/>
      <c r="D10" s="246"/>
      <c r="E10" s="246"/>
      <c r="F10" s="246"/>
      <c r="G10" s="246"/>
      <c r="H10" s="246"/>
      <c r="I10" s="246"/>
      <c r="J10" s="240"/>
      <c r="K10" s="240"/>
      <c r="L10" s="240"/>
      <c r="M10" s="240"/>
      <c r="N10" s="240"/>
      <c r="O10" s="240"/>
      <c r="P10" s="240"/>
      <c r="Q10" s="240"/>
    </row>
    <row r="11" spans="1:17" s="241" customFormat="1" ht="15.75">
      <c r="A11" s="246" t="s">
        <v>269</v>
      </c>
      <c r="B11" s="246"/>
      <c r="C11" s="246"/>
      <c r="D11" s="246"/>
      <c r="E11" s="246"/>
      <c r="F11" s="246"/>
      <c r="G11" s="246"/>
      <c r="H11" s="246"/>
      <c r="I11" s="246"/>
      <c r="J11" s="240"/>
      <c r="K11" s="240"/>
      <c r="L11" s="240"/>
      <c r="M11" s="240"/>
      <c r="N11" s="240"/>
      <c r="O11" s="240"/>
      <c r="P11" s="240"/>
      <c r="Q11" s="240"/>
    </row>
    <row r="12" spans="1:17" ht="12.75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7" s="245" customFormat="1" ht="91.5" customHeight="1">
      <c r="A13" s="577" t="s">
        <v>270</v>
      </c>
      <c r="B13" s="577" t="s">
        <v>271</v>
      </c>
      <c r="C13" s="577" t="s">
        <v>272</v>
      </c>
      <c r="D13" s="579" t="s">
        <v>273</v>
      </c>
      <c r="E13" s="579"/>
      <c r="F13" s="577" t="s">
        <v>275</v>
      </c>
      <c r="G13" s="577" t="s">
        <v>276</v>
      </c>
      <c r="H13" s="577" t="s">
        <v>277</v>
      </c>
      <c r="I13" s="577" t="s">
        <v>278</v>
      </c>
      <c r="J13" s="577" t="s">
        <v>279</v>
      </c>
      <c r="K13" s="577" t="s">
        <v>280</v>
      </c>
      <c r="L13" s="577" t="s">
        <v>281</v>
      </c>
      <c r="M13" s="577" t="s">
        <v>282</v>
      </c>
      <c r="N13" s="577" t="s">
        <v>283</v>
      </c>
      <c r="O13" s="244"/>
      <c r="P13" s="244"/>
      <c r="Q13" s="244"/>
    </row>
    <row r="14" spans="1:17" s="245" customFormat="1" ht="48.75" customHeight="1">
      <c r="A14" s="578"/>
      <c r="B14" s="578"/>
      <c r="C14" s="578"/>
      <c r="D14" s="243" t="s">
        <v>284</v>
      </c>
      <c r="E14" s="243" t="s">
        <v>274</v>
      </c>
      <c r="F14" s="578"/>
      <c r="G14" s="578"/>
      <c r="H14" s="578"/>
      <c r="I14" s="578"/>
      <c r="J14" s="578"/>
      <c r="K14" s="578"/>
      <c r="L14" s="578"/>
      <c r="M14" s="578"/>
      <c r="N14" s="578"/>
      <c r="O14" s="244"/>
      <c r="P14" s="244"/>
      <c r="Q14" s="244"/>
    </row>
    <row r="15" spans="1:17" s="245" customFormat="1" ht="15.75">
      <c r="A15" s="243">
        <v>1</v>
      </c>
      <c r="B15" s="243">
        <v>2</v>
      </c>
      <c r="C15" s="243">
        <v>3</v>
      </c>
      <c r="D15" s="243">
        <v>4</v>
      </c>
      <c r="E15" s="243">
        <v>5</v>
      </c>
      <c r="F15" s="243">
        <v>6</v>
      </c>
      <c r="G15" s="243">
        <v>7</v>
      </c>
      <c r="H15" s="243">
        <v>8</v>
      </c>
      <c r="I15" s="243">
        <v>9</v>
      </c>
      <c r="J15" s="243">
        <v>10</v>
      </c>
      <c r="K15" s="243">
        <v>11</v>
      </c>
      <c r="L15" s="243">
        <v>12</v>
      </c>
      <c r="M15" s="243">
        <v>13</v>
      </c>
      <c r="N15" s="243">
        <v>14</v>
      </c>
      <c r="O15" s="244"/>
      <c r="P15" s="244"/>
      <c r="Q15" s="244"/>
    </row>
    <row r="16" spans="1:17" s="245" customFormat="1" ht="15.75">
      <c r="A16" s="580" t="s">
        <v>285</v>
      </c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2"/>
      <c r="O16" s="247"/>
      <c r="P16" s="247"/>
      <c r="Q16" s="247"/>
    </row>
    <row r="17" spans="1:17" s="245" customFormat="1" ht="131.25" customHeight="1">
      <c r="A17" s="243">
        <v>1</v>
      </c>
      <c r="B17" s="156" t="s">
        <v>74</v>
      </c>
      <c r="C17" s="248"/>
      <c r="D17" s="243" t="s">
        <v>75</v>
      </c>
      <c r="E17" s="243"/>
      <c r="F17" s="243" t="s">
        <v>76</v>
      </c>
      <c r="G17" s="243" t="s">
        <v>77</v>
      </c>
      <c r="H17" s="243"/>
      <c r="I17" s="243" t="s">
        <v>78</v>
      </c>
      <c r="J17" s="243"/>
      <c r="K17" s="243" t="s">
        <v>138</v>
      </c>
      <c r="L17" s="243" t="s">
        <v>138</v>
      </c>
      <c r="M17" s="243"/>
      <c r="N17" s="238" t="s">
        <v>79</v>
      </c>
      <c r="O17" s="244"/>
      <c r="P17" s="244"/>
      <c r="Q17" s="244"/>
    </row>
    <row r="18" spans="1:17" s="245" customFormat="1" ht="95.25" customHeight="1">
      <c r="A18" s="156">
        <v>2</v>
      </c>
      <c r="B18" s="156" t="s">
        <v>80</v>
      </c>
      <c r="C18" s="156"/>
      <c r="D18" s="156" t="s">
        <v>81</v>
      </c>
      <c r="E18" s="156"/>
      <c r="F18" s="243" t="s">
        <v>82</v>
      </c>
      <c r="G18" s="243" t="s">
        <v>83</v>
      </c>
      <c r="H18" s="156"/>
      <c r="I18" s="156" t="s">
        <v>84</v>
      </c>
      <c r="J18" s="156"/>
      <c r="K18" s="243" t="s">
        <v>138</v>
      </c>
      <c r="L18" s="243" t="s">
        <v>138</v>
      </c>
      <c r="M18" s="243"/>
      <c r="N18" s="238" t="s">
        <v>85</v>
      </c>
      <c r="O18" s="244"/>
      <c r="P18" s="244"/>
      <c r="Q18" s="244"/>
    </row>
    <row r="19" spans="1:17" s="245" customFormat="1" ht="108.75" customHeight="1">
      <c r="A19" s="156">
        <v>3</v>
      </c>
      <c r="B19" s="156" t="s">
        <v>86</v>
      </c>
      <c r="C19" s="156"/>
      <c r="D19" s="156" t="s">
        <v>87</v>
      </c>
      <c r="E19" s="156"/>
      <c r="F19" s="243" t="s">
        <v>88</v>
      </c>
      <c r="G19" s="243" t="s">
        <v>89</v>
      </c>
      <c r="H19" s="156"/>
      <c r="I19" s="156" t="s">
        <v>481</v>
      </c>
      <c r="J19" s="156"/>
      <c r="K19" s="243" t="s">
        <v>138</v>
      </c>
      <c r="L19" s="243" t="s">
        <v>138</v>
      </c>
      <c r="M19" s="243"/>
      <c r="N19" s="249" t="s">
        <v>482</v>
      </c>
      <c r="O19" s="244"/>
      <c r="P19" s="244"/>
      <c r="Q19" s="244"/>
    </row>
    <row r="20" spans="1:17" s="245" customFormat="1" ht="100.5" customHeight="1">
      <c r="A20" s="156">
        <v>4</v>
      </c>
      <c r="B20" s="156" t="s">
        <v>483</v>
      </c>
      <c r="C20" s="156"/>
      <c r="D20" s="156" t="s">
        <v>484</v>
      </c>
      <c r="E20" s="156"/>
      <c r="F20" s="243" t="s">
        <v>485</v>
      </c>
      <c r="G20" s="243" t="s">
        <v>486</v>
      </c>
      <c r="H20" s="156"/>
      <c r="I20" s="156" t="s">
        <v>487</v>
      </c>
      <c r="J20" s="156"/>
      <c r="K20" s="243" t="s">
        <v>138</v>
      </c>
      <c r="L20" s="243" t="s">
        <v>138</v>
      </c>
      <c r="M20" s="243"/>
      <c r="N20" s="238" t="s">
        <v>488</v>
      </c>
      <c r="O20" s="244"/>
      <c r="P20" s="244"/>
      <c r="Q20" s="244"/>
    </row>
    <row r="21" spans="1:17" s="245" customFormat="1" ht="148.5" customHeight="1">
      <c r="A21" s="243">
        <v>5</v>
      </c>
      <c r="B21" s="243" t="s">
        <v>489</v>
      </c>
      <c r="C21" s="243"/>
      <c r="D21" s="243" t="s">
        <v>490</v>
      </c>
      <c r="E21" s="243"/>
      <c r="F21" s="243" t="s">
        <v>491</v>
      </c>
      <c r="G21" s="243" t="s">
        <v>492</v>
      </c>
      <c r="H21" s="243"/>
      <c r="I21" s="243" t="s">
        <v>493</v>
      </c>
      <c r="J21" s="243"/>
      <c r="K21" s="243" t="s">
        <v>138</v>
      </c>
      <c r="L21" s="243" t="s">
        <v>138</v>
      </c>
      <c r="M21" s="243"/>
      <c r="N21" s="238" t="s">
        <v>494</v>
      </c>
      <c r="O21" s="244"/>
      <c r="P21" s="244"/>
      <c r="Q21" s="244"/>
    </row>
    <row r="22" spans="1:17" s="245" customFormat="1" ht="132" customHeight="1">
      <c r="A22" s="243">
        <v>6</v>
      </c>
      <c r="B22" s="243" t="s">
        <v>495</v>
      </c>
      <c r="C22" s="243"/>
      <c r="D22" s="243" t="s">
        <v>496</v>
      </c>
      <c r="E22" s="243"/>
      <c r="F22" s="243" t="s">
        <v>497</v>
      </c>
      <c r="G22" s="243" t="s">
        <v>498</v>
      </c>
      <c r="H22" s="243"/>
      <c r="I22" s="243" t="s">
        <v>499</v>
      </c>
      <c r="J22" s="243"/>
      <c r="K22" s="243" t="s">
        <v>138</v>
      </c>
      <c r="L22" s="243" t="s">
        <v>138</v>
      </c>
      <c r="M22" s="243"/>
      <c r="N22" s="238" t="s">
        <v>500</v>
      </c>
      <c r="O22" s="244"/>
      <c r="P22" s="244"/>
      <c r="Q22" s="244"/>
    </row>
    <row r="23" spans="1:17" s="245" customFormat="1" ht="131.25" customHeight="1">
      <c r="A23" s="243">
        <v>7</v>
      </c>
      <c r="B23" s="243" t="s">
        <v>501</v>
      </c>
      <c r="C23" s="243"/>
      <c r="D23" s="243" t="s">
        <v>502</v>
      </c>
      <c r="E23" s="243"/>
      <c r="F23" s="243" t="s">
        <v>503</v>
      </c>
      <c r="G23" s="243" t="s">
        <v>504</v>
      </c>
      <c r="H23" s="243"/>
      <c r="I23" s="243" t="s">
        <v>505</v>
      </c>
      <c r="J23" s="243"/>
      <c r="K23" s="243" t="s">
        <v>138</v>
      </c>
      <c r="L23" s="243" t="s">
        <v>138</v>
      </c>
      <c r="M23" s="243"/>
      <c r="N23" s="238" t="s">
        <v>506</v>
      </c>
      <c r="O23" s="244"/>
      <c r="P23" s="244"/>
      <c r="Q23" s="244"/>
    </row>
    <row r="24" spans="1:17" s="251" customFormat="1" ht="12.75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s="251" customFormat="1" ht="12.7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s="251" customFormat="1" ht="12.7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s="251" customFormat="1" ht="12.75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s="251" customFormat="1" ht="12.75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s="251" customFormat="1" ht="12.75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s="251" customFormat="1" ht="12.75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s="251" customFormat="1" ht="12.75">
      <c r="A31" s="250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s="251" customFormat="1" ht="12.7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s="251" customFormat="1" ht="12.75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s="251" customFormat="1" ht="12.75">
      <c r="A34" s="250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s="251" customFormat="1" ht="12.7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s="251" customFormat="1" ht="12.75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s="251" customFormat="1" ht="12.75">
      <c r="A37" s="250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s="251" customFormat="1" ht="12.75">
      <c r="A38" s="250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s="251" customFormat="1" ht="12.7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s="251" customFormat="1" ht="12.7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s="251" customFormat="1" ht="12.75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s="251" customFormat="1" ht="12.7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s="251" customFormat="1" ht="12.7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s="251" customFormat="1" ht="12.75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s="251" customFormat="1" ht="12.75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ht="12.75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</row>
    <row r="47" spans="1:17" ht="12.75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</row>
    <row r="48" spans="1:17" ht="12.75">
      <c r="A48" s="242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</row>
    <row r="49" spans="1:17" ht="12.75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</row>
    <row r="50" spans="1:17" ht="12.75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</row>
    <row r="51" spans="1:17" ht="12.75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</row>
    <row r="52" spans="1:17" ht="12.75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</row>
    <row r="53" spans="1:17" ht="12.75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</row>
  </sheetData>
  <sheetProtection/>
  <mergeCells count="19">
    <mergeCell ref="L2:N2"/>
    <mergeCell ref="L3:N3"/>
    <mergeCell ref="L4:N4"/>
    <mergeCell ref="L5:N5"/>
    <mergeCell ref="L6:N6"/>
    <mergeCell ref="A16:N16"/>
    <mergeCell ref="H13:H14"/>
    <mergeCell ref="I13:I14"/>
    <mergeCell ref="K13:K14"/>
    <mergeCell ref="L13:L14"/>
    <mergeCell ref="M13:M14"/>
    <mergeCell ref="N13:N14"/>
    <mergeCell ref="J13:J14"/>
    <mergeCell ref="D13:E13"/>
    <mergeCell ref="A13:A14"/>
    <mergeCell ref="B13:B14"/>
    <mergeCell ref="C13:C14"/>
    <mergeCell ref="F13:F14"/>
    <mergeCell ref="G13:G14"/>
  </mergeCells>
  <printOptions/>
  <pageMargins left="0.7874015748031497" right="0.7874015748031497" top="0" bottom="0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P43"/>
  <sheetViews>
    <sheetView view="pageBreakPreview" zoomScale="69" zoomScaleNormal="75" zoomScaleSheetLayoutView="69" zoomScalePageLayoutView="0" workbookViewId="0" topLeftCell="A1">
      <selection activeCell="D12" sqref="D12"/>
    </sheetView>
  </sheetViews>
  <sheetFormatPr defaultColWidth="9.140625" defaultRowHeight="12.75"/>
  <cols>
    <col min="1" max="1" width="49.28125" style="34" customWidth="1"/>
    <col min="2" max="2" width="23.140625" style="34" customWidth="1"/>
    <col min="3" max="3" width="14.140625" style="34" customWidth="1"/>
    <col min="4" max="4" width="16.140625" style="34" customWidth="1"/>
    <col min="5" max="6" width="16.421875" style="34" customWidth="1"/>
    <col min="7" max="7" width="9.140625" style="34" customWidth="1"/>
    <col min="8" max="8" width="14.28125" style="34" customWidth="1"/>
    <col min="9" max="11" width="9.140625" style="34" customWidth="1"/>
    <col min="12" max="12" width="13.8515625" style="34" customWidth="1"/>
    <col min="13" max="13" width="10.28125" style="34" bestFit="1" customWidth="1"/>
    <col min="14" max="16384" width="9.140625" style="34" customWidth="1"/>
  </cols>
  <sheetData>
    <row r="1" spans="4:5" ht="15.75">
      <c r="D1" s="544" t="s">
        <v>655</v>
      </c>
      <c r="E1" s="544"/>
    </row>
    <row r="2" spans="4:5" ht="15.75">
      <c r="D2" s="544" t="s">
        <v>213</v>
      </c>
      <c r="E2" s="544"/>
    </row>
    <row r="3" spans="4:5" ht="15.75">
      <c r="D3" s="544" t="s">
        <v>138</v>
      </c>
      <c r="E3" s="544"/>
    </row>
    <row r="4" spans="4:5" ht="15.75">
      <c r="D4" s="544" t="s">
        <v>139</v>
      </c>
      <c r="E4" s="544"/>
    </row>
    <row r="5" spans="1:5" ht="15.75">
      <c r="A5" s="141" t="s">
        <v>420</v>
      </c>
      <c r="D5" s="545" t="s">
        <v>641</v>
      </c>
      <c r="E5" s="545"/>
    </row>
    <row r="6" ht="15.75">
      <c r="A6" s="141" t="s">
        <v>605</v>
      </c>
    </row>
    <row r="7" ht="15.75">
      <c r="A7" s="142"/>
    </row>
    <row r="8" spans="1:6" ht="42" customHeight="1">
      <c r="A8" s="541" t="s">
        <v>71</v>
      </c>
      <c r="B8" s="541" t="s">
        <v>324</v>
      </c>
      <c r="C8" s="541"/>
      <c r="D8" s="542" t="s">
        <v>158</v>
      </c>
      <c r="E8" s="543" t="s">
        <v>632</v>
      </c>
      <c r="F8" s="543" t="s">
        <v>611</v>
      </c>
    </row>
    <row r="9" spans="1:6" s="143" customFormat="1" ht="42" customHeight="1">
      <c r="A9" s="541"/>
      <c r="B9" s="160" t="s">
        <v>325</v>
      </c>
      <c r="C9" s="160" t="s">
        <v>441</v>
      </c>
      <c r="D9" s="542"/>
      <c r="E9" s="543"/>
      <c r="F9" s="543"/>
    </row>
    <row r="10" spans="1:13" s="33" customFormat="1" ht="48" customHeight="1">
      <c r="A10" s="144" t="s">
        <v>326</v>
      </c>
      <c r="B10" s="145"/>
      <c r="C10" s="145"/>
      <c r="D10" s="277">
        <f>D13+D18+D23+D11</f>
        <v>-18242.9999999999</v>
      </c>
      <c r="E10" s="277">
        <f>E13+E18+E23+E11</f>
        <v>-18194.51999999992</v>
      </c>
      <c r="F10" s="390">
        <f>E10/D10</f>
        <v>0.9973425423450101</v>
      </c>
      <c r="M10" s="33">
        <v>3363.25</v>
      </c>
    </row>
    <row r="11" spans="1:6" s="33" customFormat="1" ht="48" customHeight="1">
      <c r="A11" s="144" t="s">
        <v>599</v>
      </c>
      <c r="B11" s="145"/>
      <c r="C11" s="145"/>
      <c r="D11" s="277">
        <f>D12</f>
        <v>15</v>
      </c>
      <c r="E11" s="277">
        <f>E12</f>
        <v>15</v>
      </c>
      <c r="F11" s="390">
        <f aca="true" t="shared" si="0" ref="F11:F30">E11/D11</f>
        <v>1</v>
      </c>
    </row>
    <row r="12" spans="1:16" s="33" customFormat="1" ht="85.5" customHeight="1">
      <c r="A12" s="144" t="s">
        <v>597</v>
      </c>
      <c r="B12" s="145" t="s">
        <v>562</v>
      </c>
      <c r="C12" s="145" t="s">
        <v>604</v>
      </c>
      <c r="D12" s="237">
        <v>15</v>
      </c>
      <c r="E12" s="237">
        <v>15</v>
      </c>
      <c r="F12" s="390">
        <f t="shared" si="0"/>
        <v>1</v>
      </c>
      <c r="P12" s="33">
        <v>2263.77</v>
      </c>
    </row>
    <row r="13" spans="1:6" s="33" customFormat="1" ht="48" customHeight="1">
      <c r="A13" s="144" t="s">
        <v>563</v>
      </c>
      <c r="B13" s="145" t="s">
        <v>224</v>
      </c>
      <c r="C13" s="145" t="s">
        <v>3</v>
      </c>
      <c r="D13" s="349">
        <f>D14+D16</f>
        <v>0</v>
      </c>
      <c r="E13" s="349">
        <f>E14+E16</f>
        <v>0</v>
      </c>
      <c r="F13" s="390">
        <v>0</v>
      </c>
    </row>
    <row r="14" spans="1:6" s="33" customFormat="1" ht="48" customHeight="1">
      <c r="A14" s="144" t="s">
        <v>564</v>
      </c>
      <c r="B14" s="145" t="s">
        <v>224</v>
      </c>
      <c r="C14" s="145" t="s">
        <v>1</v>
      </c>
      <c r="D14" s="349">
        <f>D15</f>
        <v>0</v>
      </c>
      <c r="E14" s="349">
        <f>E15</f>
        <v>0</v>
      </c>
      <c r="F14" s="390">
        <v>0</v>
      </c>
    </row>
    <row r="15" spans="1:6" s="33" customFormat="1" ht="48" customHeight="1">
      <c r="A15" s="144" t="s">
        <v>221</v>
      </c>
      <c r="B15" s="145" t="s">
        <v>0</v>
      </c>
      <c r="C15" s="145" t="s">
        <v>2</v>
      </c>
      <c r="D15" s="350">
        <v>0</v>
      </c>
      <c r="E15" s="350">
        <v>0</v>
      </c>
      <c r="F15" s="390">
        <v>0</v>
      </c>
    </row>
    <row r="16" spans="1:6" s="33" customFormat="1" ht="48" customHeight="1">
      <c r="A16" s="144" t="s">
        <v>9</v>
      </c>
      <c r="B16" s="145" t="s">
        <v>224</v>
      </c>
      <c r="C16" s="145" t="s">
        <v>222</v>
      </c>
      <c r="D16" s="237">
        <f>D17</f>
        <v>0</v>
      </c>
      <c r="E16" s="237">
        <f>E17</f>
        <v>0</v>
      </c>
      <c r="F16" s="390">
        <v>0</v>
      </c>
    </row>
    <row r="17" spans="1:6" s="33" customFormat="1" ht="48" customHeight="1">
      <c r="A17" s="144" t="s">
        <v>8</v>
      </c>
      <c r="B17" s="145" t="s">
        <v>0</v>
      </c>
      <c r="C17" s="145" t="s">
        <v>223</v>
      </c>
      <c r="D17" s="237">
        <v>0</v>
      </c>
      <c r="E17" s="237">
        <v>0</v>
      </c>
      <c r="F17" s="390">
        <v>0</v>
      </c>
    </row>
    <row r="18" spans="1:6" s="33" customFormat="1" ht="48" customHeight="1">
      <c r="A18" s="147" t="s">
        <v>10</v>
      </c>
      <c r="B18" s="145" t="s">
        <v>11</v>
      </c>
      <c r="C18" s="145" t="s">
        <v>3</v>
      </c>
      <c r="D18" s="146">
        <f>D19+D21</f>
        <v>4960.02</v>
      </c>
      <c r="E18" s="146">
        <f>E19+E21</f>
        <v>4960.02</v>
      </c>
      <c r="F18" s="390">
        <f t="shared" si="0"/>
        <v>1</v>
      </c>
    </row>
    <row r="19" spans="1:8" s="33" customFormat="1" ht="55.5" customHeight="1">
      <c r="A19" s="147" t="s">
        <v>309</v>
      </c>
      <c r="B19" s="145" t="s">
        <v>11</v>
      </c>
      <c r="C19" s="145" t="s">
        <v>1</v>
      </c>
      <c r="D19" s="349">
        <v>10000</v>
      </c>
      <c r="E19" s="349">
        <v>10000</v>
      </c>
      <c r="F19" s="390">
        <f t="shared" si="0"/>
        <v>1</v>
      </c>
      <c r="H19" s="351">
        <f>D13+D18</f>
        <v>4960.02</v>
      </c>
    </row>
    <row r="20" spans="1:6" s="33" customFormat="1" ht="66" customHeight="1">
      <c r="A20" s="147" t="s">
        <v>565</v>
      </c>
      <c r="B20" s="145" t="s">
        <v>301</v>
      </c>
      <c r="C20" s="145" t="s">
        <v>2</v>
      </c>
      <c r="D20" s="146">
        <v>0</v>
      </c>
      <c r="E20" s="146">
        <v>0</v>
      </c>
      <c r="F20" s="390">
        <v>0</v>
      </c>
    </row>
    <row r="21" spans="1:6" s="33" customFormat="1" ht="69" customHeight="1">
      <c r="A21" s="147" t="s">
        <v>7</v>
      </c>
      <c r="B21" s="145" t="s">
        <v>11</v>
      </c>
      <c r="C21" s="145" t="s">
        <v>222</v>
      </c>
      <c r="D21" s="146">
        <f>D22</f>
        <v>-5039.98</v>
      </c>
      <c r="E21" s="146">
        <f>E22</f>
        <v>-5039.98</v>
      </c>
      <c r="F21" s="390">
        <f t="shared" si="0"/>
        <v>1</v>
      </c>
    </row>
    <row r="22" spans="1:6" s="33" customFormat="1" ht="63" customHeight="1">
      <c r="A22" s="147" t="s">
        <v>6</v>
      </c>
      <c r="B22" s="145" t="s">
        <v>301</v>
      </c>
      <c r="C22" s="145" t="s">
        <v>223</v>
      </c>
      <c r="D22" s="146">
        <v>-5039.98</v>
      </c>
      <c r="E22" s="146">
        <v>-5039.98</v>
      </c>
      <c r="F22" s="390">
        <f t="shared" si="0"/>
        <v>1</v>
      </c>
    </row>
    <row r="23" spans="1:6" s="33" customFormat="1" ht="33" customHeight="1">
      <c r="A23" s="147" t="s">
        <v>566</v>
      </c>
      <c r="B23" s="145" t="s">
        <v>307</v>
      </c>
      <c r="C23" s="145" t="s">
        <v>3</v>
      </c>
      <c r="D23" s="349">
        <f>D24</f>
        <v>-23218.019999999902</v>
      </c>
      <c r="E23" s="349">
        <f>E24</f>
        <v>-23169.53999999992</v>
      </c>
      <c r="F23" s="390">
        <f t="shared" si="0"/>
        <v>0.997911966653488</v>
      </c>
    </row>
    <row r="24" spans="1:13" s="33" customFormat="1" ht="33.75" customHeight="1">
      <c r="A24" s="147" t="s">
        <v>302</v>
      </c>
      <c r="B24" s="145" t="s">
        <v>307</v>
      </c>
      <c r="C24" s="145" t="s">
        <v>3</v>
      </c>
      <c r="D24" s="349">
        <f>D25+D28</f>
        <v>-23218.019999999902</v>
      </c>
      <c r="E24" s="349">
        <f>E25+E28</f>
        <v>-23169.53999999992</v>
      </c>
      <c r="F24" s="390">
        <f t="shared" si="0"/>
        <v>0.997911966653488</v>
      </c>
      <c r="M24" s="351">
        <f>D24-D34</f>
        <v>-29755.489999999903</v>
      </c>
    </row>
    <row r="25" spans="1:6" s="33" customFormat="1" ht="35.25" customHeight="1">
      <c r="A25" s="147" t="s">
        <v>567</v>
      </c>
      <c r="B25" s="145" t="s">
        <v>308</v>
      </c>
      <c r="C25" s="145" t="s">
        <v>117</v>
      </c>
      <c r="D25" s="349">
        <f>D26</f>
        <v>-846558.95</v>
      </c>
      <c r="E25" s="349">
        <f>E26</f>
        <v>-837430.58</v>
      </c>
      <c r="F25" s="390">
        <f t="shared" si="0"/>
        <v>0.9892170887804093</v>
      </c>
    </row>
    <row r="26" spans="1:6" s="33" customFormat="1" ht="36.75" customHeight="1">
      <c r="A26" s="147" t="s">
        <v>303</v>
      </c>
      <c r="B26" s="145" t="s">
        <v>310</v>
      </c>
      <c r="C26" s="145" t="s">
        <v>328</v>
      </c>
      <c r="D26" s="349">
        <f>D27</f>
        <v>-846558.95</v>
      </c>
      <c r="E26" s="349">
        <f>E27</f>
        <v>-837430.58</v>
      </c>
      <c r="F26" s="390">
        <f t="shared" si="0"/>
        <v>0.9892170887804093</v>
      </c>
    </row>
    <row r="27" spans="1:6" s="33" customFormat="1" ht="42" customHeight="1">
      <c r="A27" s="147" t="s">
        <v>304</v>
      </c>
      <c r="B27" s="145" t="s">
        <v>311</v>
      </c>
      <c r="C27" s="145" t="s">
        <v>328</v>
      </c>
      <c r="D27" s="370">
        <v>-846558.95</v>
      </c>
      <c r="E27" s="370">
        <v>-837430.58</v>
      </c>
      <c r="F27" s="390">
        <f t="shared" si="0"/>
        <v>0.9892170887804093</v>
      </c>
    </row>
    <row r="28" spans="1:6" s="33" customFormat="1" ht="40.5" customHeight="1">
      <c r="A28" s="148" t="s">
        <v>305</v>
      </c>
      <c r="B28" s="145" t="s">
        <v>308</v>
      </c>
      <c r="C28" s="145" t="s">
        <v>312</v>
      </c>
      <c r="D28" s="146">
        <f>D29</f>
        <v>823340.93</v>
      </c>
      <c r="E28" s="146">
        <f>E29</f>
        <v>814261.04</v>
      </c>
      <c r="F28" s="390">
        <f t="shared" si="0"/>
        <v>0.9889718952755088</v>
      </c>
    </row>
    <row r="29" spans="1:8" s="33" customFormat="1" ht="36" customHeight="1">
      <c r="A29" s="148" t="s">
        <v>327</v>
      </c>
      <c r="B29" s="145" t="s">
        <v>310</v>
      </c>
      <c r="C29" s="145" t="s">
        <v>329</v>
      </c>
      <c r="D29" s="146">
        <f>D30</f>
        <v>823340.93</v>
      </c>
      <c r="E29" s="146">
        <f>E30</f>
        <v>814261.04</v>
      </c>
      <c r="F29" s="390">
        <f t="shared" si="0"/>
        <v>0.9889718952755088</v>
      </c>
      <c r="H29" s="33">
        <v>749458.2500000001</v>
      </c>
    </row>
    <row r="30" spans="1:8" s="33" customFormat="1" ht="40.5" customHeight="1">
      <c r="A30" s="148" t="s">
        <v>306</v>
      </c>
      <c r="B30" s="145" t="s">
        <v>311</v>
      </c>
      <c r="C30" s="145" t="s">
        <v>329</v>
      </c>
      <c r="D30" s="146">
        <v>823340.93</v>
      </c>
      <c r="E30" s="146">
        <v>814261.04</v>
      </c>
      <c r="F30" s="390">
        <f t="shared" si="0"/>
        <v>0.9889718952755088</v>
      </c>
      <c r="H30" s="33">
        <v>747332.15</v>
      </c>
    </row>
    <row r="31" spans="1:8" ht="15.75">
      <c r="A31" s="149"/>
      <c r="H31" s="34">
        <v>747332.1900000001</v>
      </c>
    </row>
    <row r="32" spans="1:15" ht="15.75">
      <c r="A32" s="149"/>
      <c r="O32" s="34">
        <v>885.72</v>
      </c>
    </row>
    <row r="33" spans="1:13" ht="15.75">
      <c r="A33" s="149"/>
      <c r="C33" s="352"/>
      <c r="D33" s="355">
        <f>D10-D23</f>
        <v>4975.02</v>
      </c>
      <c r="M33" s="355">
        <f>D34-D24</f>
        <v>29755.489999999903</v>
      </c>
    </row>
    <row r="34" spans="1:4" ht="15.75">
      <c r="A34" s="149"/>
      <c r="C34" s="352"/>
      <c r="D34" s="34">
        <v>6537.47</v>
      </c>
    </row>
    <row r="35" spans="1:4" ht="15.75">
      <c r="A35" s="149"/>
      <c r="C35" s="353"/>
      <c r="D35" s="354"/>
    </row>
    <row r="36" spans="1:4" ht="15.75">
      <c r="A36" s="149"/>
      <c r="B36" s="34" t="s">
        <v>38</v>
      </c>
      <c r="C36" s="34">
        <f>'прил_1  '!Z154</f>
        <v>836543.9500000001</v>
      </c>
      <c r="D36" s="355">
        <f>D10-D24</f>
        <v>4975.02</v>
      </c>
    </row>
    <row r="37" spans="1:13" ht="15.75">
      <c r="A37" s="149"/>
      <c r="B37" s="34" t="s">
        <v>576</v>
      </c>
      <c r="C37" s="34">
        <f>'прил_1  '!Z87</f>
        <v>645426.2000000001</v>
      </c>
      <c r="M37" s="355">
        <f>D10-D24</f>
        <v>4975.02</v>
      </c>
    </row>
    <row r="38" spans="1:3" ht="15.75">
      <c r="A38" s="149"/>
      <c r="B38" s="34" t="s">
        <v>577</v>
      </c>
      <c r="C38" s="34">
        <v>133203</v>
      </c>
    </row>
    <row r="39" spans="1:3" ht="15.75">
      <c r="A39" s="149"/>
      <c r="C39" s="34">
        <f>C36-C37-C38</f>
        <v>57914.75</v>
      </c>
    </row>
    <row r="40" spans="1:4" ht="15.75">
      <c r="A40" s="149"/>
      <c r="D40" s="355">
        <f>D10-D24</f>
        <v>4975.02</v>
      </c>
    </row>
    <row r="41" spans="2:3" ht="15.75">
      <c r="B41" s="34" t="s">
        <v>578</v>
      </c>
      <c r="C41" s="357">
        <f>D33/C39</f>
        <v>0.08590246871479201</v>
      </c>
    </row>
    <row r="43" ht="15.75">
      <c r="D43" s="375">
        <v>2800</v>
      </c>
    </row>
  </sheetData>
  <sheetProtection/>
  <mergeCells count="10">
    <mergeCell ref="A8:A9"/>
    <mergeCell ref="B8:C8"/>
    <mergeCell ref="D8:D9"/>
    <mergeCell ref="E8:E9"/>
    <mergeCell ref="F8:F9"/>
    <mergeCell ref="D1:E1"/>
    <mergeCell ref="D2:E2"/>
    <mergeCell ref="D3:E3"/>
    <mergeCell ref="D4:E4"/>
    <mergeCell ref="D5:E5"/>
  </mergeCells>
  <printOptions/>
  <pageMargins left="0.75" right="0.75" top="0.48" bottom="0.4" header="0.5" footer="0.5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O117"/>
  <sheetViews>
    <sheetView view="pageBreakPreview" zoomScale="60" zoomScaleNormal="75" zoomScalePageLayoutView="0" workbookViewId="0" topLeftCell="A1">
      <selection activeCell="H21" sqref="H21"/>
    </sheetView>
  </sheetViews>
  <sheetFormatPr defaultColWidth="9.140625" defaultRowHeight="12.75" outlineLevelRow="2"/>
  <cols>
    <col min="1" max="1" width="45.8515625" style="55" customWidth="1"/>
    <col min="2" max="2" width="14.57421875" style="83" customWidth="1"/>
    <col min="3" max="3" width="13.28125" style="83" customWidth="1"/>
    <col min="4" max="4" width="12.140625" style="83" customWidth="1"/>
    <col min="5" max="5" width="13.00390625" style="83" hidden="1" customWidth="1"/>
    <col min="6" max="6" width="12.57421875" style="83" hidden="1" customWidth="1"/>
    <col min="7" max="7" width="22.140625" style="66" customWidth="1"/>
    <col min="8" max="8" width="23.00390625" style="66" customWidth="1"/>
    <col min="9" max="9" width="21.8515625" style="66" customWidth="1"/>
    <col min="10" max="10" width="14.7109375" style="66" customWidth="1"/>
    <col min="11" max="16384" width="9.140625" style="66" customWidth="1"/>
  </cols>
  <sheetData>
    <row r="1" spans="1:119" s="70" customFormat="1" ht="15">
      <c r="A1" s="69"/>
      <c r="B1" s="82"/>
      <c r="C1" s="82"/>
      <c r="D1" s="544" t="s">
        <v>654</v>
      </c>
      <c r="E1" s="544"/>
      <c r="F1" s="544"/>
      <c r="G1" s="544"/>
      <c r="DM1" s="71"/>
      <c r="DN1" s="71"/>
      <c r="DO1" s="71"/>
    </row>
    <row r="2" spans="1:119" s="70" customFormat="1" ht="15">
      <c r="A2" s="69"/>
      <c r="B2" s="82"/>
      <c r="C2" s="82"/>
      <c r="D2" s="544" t="s">
        <v>213</v>
      </c>
      <c r="E2" s="544"/>
      <c r="F2" s="544"/>
      <c r="G2" s="544"/>
      <c r="AD2" s="72"/>
      <c r="CF2" s="72"/>
      <c r="CG2" s="72"/>
      <c r="DM2" s="71"/>
      <c r="DN2" s="71"/>
      <c r="DO2" s="71"/>
    </row>
    <row r="3" spans="1:119" s="70" customFormat="1" ht="15">
      <c r="A3" s="69"/>
      <c r="B3" s="82"/>
      <c r="C3" s="82"/>
      <c r="D3" s="544" t="s">
        <v>138</v>
      </c>
      <c r="E3" s="544"/>
      <c r="F3" s="544"/>
      <c r="G3" s="544"/>
      <c r="AD3" s="72"/>
      <c r="CF3" s="72"/>
      <c r="CG3" s="72"/>
      <c r="DM3" s="71"/>
      <c r="DN3" s="71"/>
      <c r="DO3" s="71"/>
    </row>
    <row r="4" spans="1:119" s="70" customFormat="1" ht="15">
      <c r="A4" s="69"/>
      <c r="B4" s="82"/>
      <c r="C4" s="82"/>
      <c r="D4" s="544" t="s">
        <v>139</v>
      </c>
      <c r="E4" s="544"/>
      <c r="F4" s="544"/>
      <c r="G4" s="544"/>
      <c r="AD4" s="72"/>
      <c r="CF4" s="72"/>
      <c r="CG4" s="72"/>
      <c r="DM4" s="71"/>
      <c r="DN4" s="71"/>
      <c r="DO4" s="71"/>
    </row>
    <row r="5" spans="1:119" s="70" customFormat="1" ht="15">
      <c r="A5" s="69"/>
      <c r="B5" s="82"/>
      <c r="C5" s="82"/>
      <c r="D5" s="545" t="s">
        <v>641</v>
      </c>
      <c r="E5" s="545"/>
      <c r="F5" s="545"/>
      <c r="G5" s="545"/>
      <c r="AD5" s="72"/>
      <c r="CF5" s="72"/>
      <c r="CG5" s="72"/>
      <c r="DM5" s="71"/>
      <c r="DN5" s="71"/>
      <c r="DO5" s="71"/>
    </row>
    <row r="6" spans="1:119" s="70" customFormat="1" ht="56.25" customHeight="1">
      <c r="A6" s="546" t="s">
        <v>542</v>
      </c>
      <c r="B6" s="546"/>
      <c r="C6" s="546"/>
      <c r="D6" s="546"/>
      <c r="E6" s="546"/>
      <c r="F6" s="82"/>
      <c r="AD6" s="72"/>
      <c r="CF6" s="72"/>
      <c r="CG6" s="72"/>
      <c r="DM6" s="71"/>
      <c r="DN6" s="71"/>
      <c r="DO6" s="71"/>
    </row>
    <row r="7" spans="1:119" s="70" customFormat="1" ht="15">
      <c r="A7" s="162"/>
      <c r="B7" s="82"/>
      <c r="C7" s="82"/>
      <c r="D7" s="82"/>
      <c r="E7" s="82"/>
      <c r="F7" s="82"/>
      <c r="AD7" s="72"/>
      <c r="CF7" s="72"/>
      <c r="CG7" s="72"/>
      <c r="DM7" s="71"/>
      <c r="DN7" s="71"/>
      <c r="DO7" s="71"/>
    </row>
    <row r="8" spans="1:119" s="70" customFormat="1" ht="15">
      <c r="A8" s="69"/>
      <c r="B8" s="82"/>
      <c r="C8" s="82"/>
      <c r="D8" s="82"/>
      <c r="E8" s="82"/>
      <c r="F8" s="82"/>
      <c r="AD8" s="72"/>
      <c r="CF8" s="72"/>
      <c r="CG8" s="72"/>
      <c r="DM8" s="71"/>
      <c r="DN8" s="71"/>
      <c r="DO8" s="71"/>
    </row>
    <row r="9" spans="1:9" ht="15" customHeight="1">
      <c r="A9" s="547" t="s">
        <v>71</v>
      </c>
      <c r="B9" s="549" t="s">
        <v>108</v>
      </c>
      <c r="C9" s="549"/>
      <c r="D9" s="549"/>
      <c r="E9" s="549"/>
      <c r="F9" s="549"/>
      <c r="G9" s="543" t="s">
        <v>512</v>
      </c>
      <c r="H9" s="543" t="s">
        <v>633</v>
      </c>
      <c r="I9" s="543" t="s">
        <v>611</v>
      </c>
    </row>
    <row r="10" spans="1:9" ht="45">
      <c r="A10" s="548"/>
      <c r="B10" s="79" t="s">
        <v>146</v>
      </c>
      <c r="C10" s="79" t="s">
        <v>109</v>
      </c>
      <c r="D10" s="79" t="s">
        <v>110</v>
      </c>
      <c r="E10" s="79" t="s">
        <v>111</v>
      </c>
      <c r="F10" s="79" t="s">
        <v>112</v>
      </c>
      <c r="G10" s="543"/>
      <c r="H10" s="543"/>
      <c r="I10" s="543"/>
    </row>
    <row r="11" spans="1:9" ht="15">
      <c r="A11" s="73">
        <v>1</v>
      </c>
      <c r="B11" s="80" t="s">
        <v>113</v>
      </c>
      <c r="C11" s="80" t="s">
        <v>114</v>
      </c>
      <c r="D11" s="80" t="s">
        <v>115</v>
      </c>
      <c r="E11" s="80" t="s">
        <v>102</v>
      </c>
      <c r="F11" s="80" t="s">
        <v>116</v>
      </c>
      <c r="G11" s="183">
        <v>6</v>
      </c>
      <c r="H11" s="183">
        <v>6</v>
      </c>
      <c r="I11" s="183">
        <v>6</v>
      </c>
    </row>
    <row r="12" spans="1:9" ht="21.75" customHeight="1" outlineLevel="1">
      <c r="A12" s="98" t="s">
        <v>204</v>
      </c>
      <c r="B12" s="99"/>
      <c r="C12" s="100"/>
      <c r="D12" s="100"/>
      <c r="E12" s="100"/>
      <c r="F12" s="100"/>
      <c r="G12" s="101">
        <f>G13+G14+G20+G22+G23+G21+G17</f>
        <v>47984.549999999996</v>
      </c>
      <c r="H12" s="101">
        <f>H13+H14+H20+H22+H23+H21+H17</f>
        <v>47984.549999999996</v>
      </c>
      <c r="I12" s="391">
        <f>H12/G12</f>
        <v>1</v>
      </c>
    </row>
    <row r="13" spans="1:9" ht="56.25" customHeight="1" outlineLevel="1">
      <c r="A13" s="62" t="s">
        <v>344</v>
      </c>
      <c r="B13" s="81" t="s">
        <v>149</v>
      </c>
      <c r="C13" s="58" t="s">
        <v>26</v>
      </c>
      <c r="D13" s="58" t="s">
        <v>22</v>
      </c>
      <c r="E13" s="58"/>
      <c r="F13" s="58"/>
      <c r="G13" s="235">
        <v>1766.02</v>
      </c>
      <c r="H13" s="235">
        <v>1766.02</v>
      </c>
      <c r="I13" s="391">
        <f aca="true" t="shared" si="0" ref="I13:I76">H13/G13</f>
        <v>1</v>
      </c>
    </row>
    <row r="14" spans="1:9" ht="60" outlineLevel="2">
      <c r="A14" s="62" t="s">
        <v>217</v>
      </c>
      <c r="B14" s="58" t="s">
        <v>149</v>
      </c>
      <c r="C14" s="58" t="s">
        <v>26</v>
      </c>
      <c r="D14" s="58" t="s">
        <v>31</v>
      </c>
      <c r="E14" s="58"/>
      <c r="F14" s="58"/>
      <c r="G14" s="59">
        <v>1090.26</v>
      </c>
      <c r="H14" s="59">
        <v>1090.26</v>
      </c>
      <c r="I14" s="391">
        <f t="shared" si="0"/>
        <v>1</v>
      </c>
    </row>
    <row r="15" spans="1:9" ht="22.5" customHeight="1" hidden="1" outlineLevel="2">
      <c r="A15" s="62"/>
      <c r="B15" s="58"/>
      <c r="C15" s="58"/>
      <c r="D15" s="58"/>
      <c r="E15" s="58"/>
      <c r="F15" s="58"/>
      <c r="G15" s="59"/>
      <c r="H15" s="59"/>
      <c r="I15" s="391" t="e">
        <f t="shared" si="0"/>
        <v>#DIV/0!</v>
      </c>
    </row>
    <row r="16" spans="1:9" ht="22.5" customHeight="1" hidden="1" outlineLevel="2">
      <c r="A16" s="62"/>
      <c r="B16" s="58"/>
      <c r="C16" s="58"/>
      <c r="D16" s="58"/>
      <c r="E16" s="58"/>
      <c r="F16" s="58"/>
      <c r="G16" s="171"/>
      <c r="H16" s="171"/>
      <c r="I16" s="391" t="e">
        <f t="shared" si="0"/>
        <v>#DIV/0!</v>
      </c>
    </row>
    <row r="17" spans="1:9" s="78" customFormat="1" ht="15.75" outlineLevel="1" collapsed="1">
      <c r="A17" s="62" t="s">
        <v>383</v>
      </c>
      <c r="B17" s="157" t="s">
        <v>149</v>
      </c>
      <c r="C17" s="58" t="s">
        <v>26</v>
      </c>
      <c r="D17" s="58" t="s">
        <v>30</v>
      </c>
      <c r="E17" s="58"/>
      <c r="F17" s="58"/>
      <c r="G17" s="59">
        <v>1.04</v>
      </c>
      <c r="H17" s="59">
        <v>1.04</v>
      </c>
      <c r="I17" s="391">
        <f t="shared" si="0"/>
        <v>1</v>
      </c>
    </row>
    <row r="18" spans="1:9" s="78" customFormat="1" ht="84.75" customHeight="1" hidden="1" outlineLevel="1">
      <c r="A18" s="62" t="s">
        <v>192</v>
      </c>
      <c r="B18" s="157" t="s">
        <v>125</v>
      </c>
      <c r="C18" s="58" t="s">
        <v>26</v>
      </c>
      <c r="D18" s="58" t="s">
        <v>30</v>
      </c>
      <c r="E18" s="58" t="s">
        <v>384</v>
      </c>
      <c r="F18" s="58"/>
      <c r="G18" s="59"/>
      <c r="H18" s="59"/>
      <c r="I18" s="391" t="e">
        <f t="shared" si="0"/>
        <v>#DIV/0!</v>
      </c>
    </row>
    <row r="19" spans="1:9" s="78" customFormat="1" ht="18" customHeight="1" hidden="1" outlineLevel="1">
      <c r="A19" s="62" t="s">
        <v>209</v>
      </c>
      <c r="B19" s="157" t="s">
        <v>125</v>
      </c>
      <c r="C19" s="58" t="s">
        <v>26</v>
      </c>
      <c r="D19" s="58" t="s">
        <v>30</v>
      </c>
      <c r="E19" s="58" t="s">
        <v>384</v>
      </c>
      <c r="F19" s="58" t="s">
        <v>121</v>
      </c>
      <c r="G19" s="62"/>
      <c r="H19" s="62"/>
      <c r="I19" s="391" t="e">
        <f t="shared" si="0"/>
        <v>#DIV/0!</v>
      </c>
    </row>
    <row r="20" spans="1:9" ht="64.5" customHeight="1" outlineLevel="2">
      <c r="A20" s="62" t="s">
        <v>206</v>
      </c>
      <c r="B20" s="58" t="s">
        <v>149</v>
      </c>
      <c r="C20" s="58" t="s">
        <v>26</v>
      </c>
      <c r="D20" s="58" t="s">
        <v>47</v>
      </c>
      <c r="E20" s="58"/>
      <c r="F20" s="58"/>
      <c r="G20" s="59">
        <v>8264.38</v>
      </c>
      <c r="H20" s="59">
        <v>8264.38</v>
      </c>
      <c r="I20" s="391">
        <f t="shared" si="0"/>
        <v>1</v>
      </c>
    </row>
    <row r="21" spans="1:9" ht="64.5" customHeight="1" outlineLevel="2">
      <c r="A21" s="62" t="s">
        <v>543</v>
      </c>
      <c r="B21" s="58" t="s">
        <v>149</v>
      </c>
      <c r="C21" s="58" t="s">
        <v>26</v>
      </c>
      <c r="D21" s="58" t="s">
        <v>28</v>
      </c>
      <c r="E21" s="58"/>
      <c r="F21" s="58"/>
      <c r="G21" s="59">
        <v>500</v>
      </c>
      <c r="H21" s="59">
        <v>500</v>
      </c>
      <c r="I21" s="391">
        <f t="shared" si="0"/>
        <v>1</v>
      </c>
    </row>
    <row r="22" spans="1:9" ht="31.5" customHeight="1" outlineLevel="2">
      <c r="A22" s="62" t="s">
        <v>330</v>
      </c>
      <c r="B22" s="58" t="s">
        <v>149</v>
      </c>
      <c r="C22" s="58" t="s">
        <v>26</v>
      </c>
      <c r="D22" s="58" t="s">
        <v>48</v>
      </c>
      <c r="E22" s="58"/>
      <c r="F22" s="58"/>
      <c r="G22" s="59">
        <v>320</v>
      </c>
      <c r="H22" s="59">
        <v>320</v>
      </c>
      <c r="I22" s="391">
        <f t="shared" si="0"/>
        <v>1</v>
      </c>
    </row>
    <row r="23" spans="1:9" ht="51" customHeight="1" outlineLevel="2">
      <c r="A23" s="62" t="s">
        <v>205</v>
      </c>
      <c r="B23" s="81" t="s">
        <v>149</v>
      </c>
      <c r="C23" s="58" t="s">
        <v>26</v>
      </c>
      <c r="D23" s="58" t="s">
        <v>32</v>
      </c>
      <c r="E23" s="58"/>
      <c r="F23" s="58"/>
      <c r="G23" s="59">
        <v>36042.85</v>
      </c>
      <c r="H23" s="59">
        <v>36042.85</v>
      </c>
      <c r="I23" s="391">
        <f t="shared" si="0"/>
        <v>1</v>
      </c>
    </row>
    <row r="24" spans="1:9" ht="27.75" customHeight="1" outlineLevel="2">
      <c r="A24" s="98" t="s">
        <v>207</v>
      </c>
      <c r="B24" s="100"/>
      <c r="C24" s="100"/>
      <c r="D24" s="100"/>
      <c r="E24" s="100"/>
      <c r="F24" s="100"/>
      <c r="G24" s="101">
        <f>G25</f>
        <v>2661.2</v>
      </c>
      <c r="H24" s="101">
        <f>H25</f>
        <v>2661.2</v>
      </c>
      <c r="I24" s="391">
        <f t="shared" si="0"/>
        <v>1</v>
      </c>
    </row>
    <row r="25" spans="1:9" ht="15.75" outlineLevel="2">
      <c r="A25" s="62" t="s">
        <v>208</v>
      </c>
      <c r="B25" s="58" t="s">
        <v>149</v>
      </c>
      <c r="C25" s="58" t="s">
        <v>22</v>
      </c>
      <c r="D25" s="58" t="s">
        <v>31</v>
      </c>
      <c r="E25" s="58"/>
      <c r="F25" s="58"/>
      <c r="G25" s="59">
        <v>2661.2</v>
      </c>
      <c r="H25" s="59">
        <v>2661.2</v>
      </c>
      <c r="I25" s="391">
        <f t="shared" si="0"/>
        <v>1</v>
      </c>
    </row>
    <row r="26" spans="1:9" ht="39" customHeight="1" outlineLevel="1">
      <c r="A26" s="102" t="s">
        <v>141</v>
      </c>
      <c r="B26" s="100"/>
      <c r="C26" s="100"/>
      <c r="D26" s="100"/>
      <c r="E26" s="100"/>
      <c r="F26" s="100"/>
      <c r="G26" s="101">
        <f>G27+G30+G31</f>
        <v>600.16</v>
      </c>
      <c r="H26" s="101">
        <f>H27+H30+H31</f>
        <v>574.49</v>
      </c>
      <c r="I26" s="391">
        <f t="shared" si="0"/>
        <v>0.9572280725139963</v>
      </c>
    </row>
    <row r="27" spans="1:9" ht="18.75" customHeight="1" outlineLevel="1">
      <c r="A27" s="64" t="s">
        <v>331</v>
      </c>
      <c r="B27" s="58" t="s">
        <v>149</v>
      </c>
      <c r="C27" s="58" t="s">
        <v>31</v>
      </c>
      <c r="D27" s="58" t="s">
        <v>22</v>
      </c>
      <c r="E27" s="58"/>
      <c r="F27" s="58"/>
      <c r="G27" s="59"/>
      <c r="H27" s="59"/>
      <c r="I27" s="391" t="e">
        <f t="shared" si="0"/>
        <v>#DIV/0!</v>
      </c>
    </row>
    <row r="28" spans="1:9" ht="42.75" customHeight="1" hidden="1" outlineLevel="1">
      <c r="A28" s="64" t="s">
        <v>12</v>
      </c>
      <c r="B28" s="58" t="s">
        <v>149</v>
      </c>
      <c r="C28" s="58" t="s">
        <v>31</v>
      </c>
      <c r="D28" s="58" t="s">
        <v>22</v>
      </c>
      <c r="E28" s="58" t="s">
        <v>120</v>
      </c>
      <c r="F28" s="58"/>
      <c r="G28" s="59"/>
      <c r="H28" s="59"/>
      <c r="I28" s="391" t="e">
        <f t="shared" si="0"/>
        <v>#DIV/0!</v>
      </c>
    </row>
    <row r="29" spans="1:9" ht="51.75" customHeight="1" hidden="1" outlineLevel="1">
      <c r="A29" s="64" t="s">
        <v>13</v>
      </c>
      <c r="B29" s="63" t="s">
        <v>149</v>
      </c>
      <c r="C29" s="63" t="s">
        <v>31</v>
      </c>
      <c r="D29" s="63" t="s">
        <v>22</v>
      </c>
      <c r="E29" s="63" t="s">
        <v>120</v>
      </c>
      <c r="F29" s="63" t="s">
        <v>51</v>
      </c>
      <c r="G29" s="59"/>
      <c r="H29" s="59"/>
      <c r="I29" s="391" t="e">
        <f t="shared" si="0"/>
        <v>#DIV/0!</v>
      </c>
    </row>
    <row r="30" spans="1:9" ht="51" customHeight="1" outlineLevel="2">
      <c r="A30" s="62" t="s">
        <v>220</v>
      </c>
      <c r="B30" s="81" t="s">
        <v>149</v>
      </c>
      <c r="C30" s="58" t="s">
        <v>31</v>
      </c>
      <c r="D30" s="58" t="s">
        <v>25</v>
      </c>
      <c r="E30" s="58"/>
      <c r="F30" s="58"/>
      <c r="G30" s="59">
        <v>540.16</v>
      </c>
      <c r="H30" s="59">
        <v>514.49</v>
      </c>
      <c r="I30" s="391">
        <f t="shared" si="0"/>
        <v>0.9524770438388627</v>
      </c>
    </row>
    <row r="31" spans="1:9" ht="51" customHeight="1" outlineLevel="2">
      <c r="A31" s="62" t="s">
        <v>606</v>
      </c>
      <c r="B31" s="81" t="s">
        <v>149</v>
      </c>
      <c r="C31" s="58" t="s">
        <v>31</v>
      </c>
      <c r="D31" s="58" t="s">
        <v>118</v>
      </c>
      <c r="E31" s="58"/>
      <c r="F31" s="58"/>
      <c r="G31" s="59">
        <v>60</v>
      </c>
      <c r="H31" s="59">
        <v>60</v>
      </c>
      <c r="I31" s="391">
        <f t="shared" si="0"/>
        <v>1</v>
      </c>
    </row>
    <row r="32" spans="1:9" ht="18" customHeight="1" outlineLevel="2">
      <c r="A32" s="98" t="s">
        <v>142</v>
      </c>
      <c r="B32" s="99"/>
      <c r="C32" s="100"/>
      <c r="D32" s="100"/>
      <c r="E32" s="100"/>
      <c r="F32" s="100"/>
      <c r="G32" s="65">
        <f>G33+G34+G35</f>
        <v>49311.57</v>
      </c>
      <c r="H32" s="65">
        <f>H33+H34+H35</f>
        <v>45499.64</v>
      </c>
      <c r="I32" s="391">
        <f t="shared" si="0"/>
        <v>0.9226970465551999</v>
      </c>
    </row>
    <row r="33" spans="1:9" ht="19.5" customHeight="1">
      <c r="A33" s="67" t="s">
        <v>345</v>
      </c>
      <c r="B33" s="76" t="s">
        <v>378</v>
      </c>
      <c r="C33" s="76" t="s">
        <v>27</v>
      </c>
      <c r="D33" s="76" t="s">
        <v>30</v>
      </c>
      <c r="E33" s="76"/>
      <c r="F33" s="76"/>
      <c r="G33" s="59">
        <v>28687.63</v>
      </c>
      <c r="H33" s="59">
        <v>28118.16</v>
      </c>
      <c r="I33" s="391">
        <f t="shared" si="0"/>
        <v>0.9801492838550971</v>
      </c>
    </row>
    <row r="34" spans="1:9" ht="15.75" outlineLevel="2">
      <c r="A34" s="156" t="s">
        <v>382</v>
      </c>
      <c r="B34" s="81" t="s">
        <v>149</v>
      </c>
      <c r="C34" s="56" t="s">
        <v>27</v>
      </c>
      <c r="D34" s="56" t="s">
        <v>25</v>
      </c>
      <c r="E34" s="56"/>
      <c r="F34" s="56"/>
      <c r="G34" s="59">
        <v>19408.19</v>
      </c>
      <c r="H34" s="59">
        <v>16165.73</v>
      </c>
      <c r="I34" s="391">
        <f t="shared" si="0"/>
        <v>0.8329334162536538</v>
      </c>
    </row>
    <row r="35" spans="1:9" ht="30" outlineLevel="2">
      <c r="A35" s="62" t="s">
        <v>332</v>
      </c>
      <c r="B35" s="81" t="s">
        <v>149</v>
      </c>
      <c r="C35" s="58" t="s">
        <v>27</v>
      </c>
      <c r="D35" s="58" t="s">
        <v>49</v>
      </c>
      <c r="E35" s="58"/>
      <c r="F35" s="58"/>
      <c r="G35" s="59">
        <v>1215.75</v>
      </c>
      <c r="H35" s="59">
        <v>1215.75</v>
      </c>
      <c r="I35" s="391">
        <f t="shared" si="0"/>
        <v>1</v>
      </c>
    </row>
    <row r="36" spans="1:9" ht="57.75" customHeight="1" hidden="1" outlineLevel="2">
      <c r="A36" s="67" t="s">
        <v>387</v>
      </c>
      <c r="B36" s="81">
        <v>301</v>
      </c>
      <c r="C36" s="58" t="s">
        <v>27</v>
      </c>
      <c r="D36" s="58" t="s">
        <v>49</v>
      </c>
      <c r="E36" s="58" t="s">
        <v>388</v>
      </c>
      <c r="F36" s="58"/>
      <c r="I36" s="391" t="e">
        <f t="shared" si="0"/>
        <v>#DIV/0!</v>
      </c>
    </row>
    <row r="37" spans="1:9" ht="20.25" customHeight="1" hidden="1" outlineLevel="2">
      <c r="A37" s="67" t="s">
        <v>390</v>
      </c>
      <c r="B37" s="81">
        <v>301</v>
      </c>
      <c r="C37" s="58" t="s">
        <v>27</v>
      </c>
      <c r="D37" s="58" t="s">
        <v>49</v>
      </c>
      <c r="E37" s="58" t="s">
        <v>388</v>
      </c>
      <c r="F37" s="58" t="s">
        <v>389</v>
      </c>
      <c r="I37" s="391" t="e">
        <f t="shared" si="0"/>
        <v>#DIV/0!</v>
      </c>
    </row>
    <row r="38" spans="1:9" ht="22.5" customHeight="1" hidden="1" outlineLevel="2">
      <c r="A38" s="62" t="s">
        <v>289</v>
      </c>
      <c r="B38" s="81">
        <v>301</v>
      </c>
      <c r="C38" s="58" t="s">
        <v>27</v>
      </c>
      <c r="D38" s="58" t="s">
        <v>49</v>
      </c>
      <c r="E38" s="58" t="s">
        <v>122</v>
      </c>
      <c r="F38" s="58"/>
      <c r="I38" s="391" t="e">
        <f t="shared" si="0"/>
        <v>#DIV/0!</v>
      </c>
    </row>
    <row r="39" spans="1:9" s="75" customFormat="1" ht="27" customHeight="1" hidden="1" outlineLevel="2">
      <c r="A39" s="67" t="s">
        <v>474</v>
      </c>
      <c r="B39" s="81">
        <v>301</v>
      </c>
      <c r="C39" s="58" t="s">
        <v>27</v>
      </c>
      <c r="D39" s="58" t="s">
        <v>49</v>
      </c>
      <c r="E39" s="58" t="s">
        <v>122</v>
      </c>
      <c r="F39" s="58">
        <v>900</v>
      </c>
      <c r="I39" s="391" t="e">
        <f t="shared" si="0"/>
        <v>#DIV/0!</v>
      </c>
    </row>
    <row r="40" spans="1:9" s="75" customFormat="1" ht="82.5" customHeight="1" hidden="1" outlineLevel="2">
      <c r="A40" s="67" t="s">
        <v>385</v>
      </c>
      <c r="B40" s="81">
        <v>301</v>
      </c>
      <c r="C40" s="58" t="s">
        <v>27</v>
      </c>
      <c r="D40" s="58" t="s">
        <v>49</v>
      </c>
      <c r="E40" s="58" t="s">
        <v>386</v>
      </c>
      <c r="F40" s="58"/>
      <c r="I40" s="391" t="e">
        <f t="shared" si="0"/>
        <v>#DIV/0!</v>
      </c>
    </row>
    <row r="41" spans="1:9" s="75" customFormat="1" ht="18.75" customHeight="1" hidden="1" outlineLevel="2">
      <c r="A41" s="67" t="s">
        <v>474</v>
      </c>
      <c r="B41" s="81">
        <v>301</v>
      </c>
      <c r="C41" s="58" t="s">
        <v>27</v>
      </c>
      <c r="D41" s="58" t="s">
        <v>49</v>
      </c>
      <c r="E41" s="58" t="s">
        <v>386</v>
      </c>
      <c r="F41" s="58">
        <v>900</v>
      </c>
      <c r="I41" s="391" t="e">
        <f t="shared" si="0"/>
        <v>#DIV/0!</v>
      </c>
    </row>
    <row r="42" spans="1:9" s="75" customFormat="1" ht="42.75" customHeight="1" hidden="1" outlineLevel="2">
      <c r="A42" s="67" t="s">
        <v>42</v>
      </c>
      <c r="B42" s="81">
        <v>301</v>
      </c>
      <c r="C42" s="58" t="s">
        <v>27</v>
      </c>
      <c r="D42" s="58" t="s">
        <v>49</v>
      </c>
      <c r="E42" s="58" t="s">
        <v>472</v>
      </c>
      <c r="F42" s="58"/>
      <c r="I42" s="391" t="e">
        <f t="shared" si="0"/>
        <v>#DIV/0!</v>
      </c>
    </row>
    <row r="43" spans="1:9" s="75" customFormat="1" ht="21" customHeight="1" hidden="1" outlineLevel="2">
      <c r="A43" s="67" t="s">
        <v>474</v>
      </c>
      <c r="B43" s="81">
        <v>301</v>
      </c>
      <c r="C43" s="58" t="s">
        <v>27</v>
      </c>
      <c r="D43" s="58" t="s">
        <v>49</v>
      </c>
      <c r="E43" s="58" t="s">
        <v>472</v>
      </c>
      <c r="F43" s="58">
        <v>900</v>
      </c>
      <c r="I43" s="391" t="e">
        <f t="shared" si="0"/>
        <v>#DIV/0!</v>
      </c>
    </row>
    <row r="44" spans="1:9" s="75" customFormat="1" ht="21" customHeight="1" hidden="1" outlineLevel="2">
      <c r="A44" s="62" t="s">
        <v>126</v>
      </c>
      <c r="B44" s="81" t="s">
        <v>149</v>
      </c>
      <c r="C44" s="58" t="s">
        <v>27</v>
      </c>
      <c r="D44" s="58" t="s">
        <v>49</v>
      </c>
      <c r="E44" s="58" t="s">
        <v>152</v>
      </c>
      <c r="F44" s="58" t="s">
        <v>172</v>
      </c>
      <c r="I44" s="391" t="e">
        <f t="shared" si="0"/>
        <v>#DIV/0!</v>
      </c>
    </row>
    <row r="45" spans="1:9" s="35" customFormat="1" ht="25.5" customHeight="1" outlineLevel="2">
      <c r="A45" s="98" t="s">
        <v>143</v>
      </c>
      <c r="B45" s="99"/>
      <c r="C45" s="100"/>
      <c r="D45" s="100"/>
      <c r="E45" s="100"/>
      <c r="F45" s="100"/>
      <c r="G45" s="101">
        <f>G53+G46+G51+G52</f>
        <v>120780.59</v>
      </c>
      <c r="H45" s="101">
        <f>H53+H46+H51+H52</f>
        <v>116084.35</v>
      </c>
      <c r="I45" s="391">
        <f t="shared" si="0"/>
        <v>0.9611175934808731</v>
      </c>
    </row>
    <row r="46" spans="1:9" s="78" customFormat="1" ht="31.5" customHeight="1" outlineLevel="2">
      <c r="A46" s="62" t="s">
        <v>333</v>
      </c>
      <c r="B46" s="157">
        <v>301</v>
      </c>
      <c r="C46" s="58" t="s">
        <v>30</v>
      </c>
      <c r="D46" s="58" t="s">
        <v>26</v>
      </c>
      <c r="E46" s="58"/>
      <c r="F46" s="58"/>
      <c r="G46" s="174">
        <v>86068.06</v>
      </c>
      <c r="H46" s="174">
        <v>86068.06</v>
      </c>
      <c r="I46" s="391">
        <f t="shared" si="0"/>
        <v>1</v>
      </c>
    </row>
    <row r="47" spans="1:9" s="78" customFormat="1" ht="131.25" customHeight="1" hidden="1" outlineLevel="2">
      <c r="A47" s="62" t="s">
        <v>34</v>
      </c>
      <c r="B47" s="157" t="s">
        <v>125</v>
      </c>
      <c r="C47" s="58" t="s">
        <v>30</v>
      </c>
      <c r="D47" s="58" t="s">
        <v>26</v>
      </c>
      <c r="E47" s="58" t="s">
        <v>33</v>
      </c>
      <c r="F47" s="58"/>
      <c r="G47" s="174"/>
      <c r="H47" s="174"/>
      <c r="I47" s="391" t="e">
        <f t="shared" si="0"/>
        <v>#DIV/0!</v>
      </c>
    </row>
    <row r="48" spans="1:9" s="78" customFormat="1" ht="78.75" customHeight="1" hidden="1" outlineLevel="2">
      <c r="A48" s="62" t="s">
        <v>35</v>
      </c>
      <c r="B48" s="157" t="s">
        <v>125</v>
      </c>
      <c r="C48" s="58" t="s">
        <v>30</v>
      </c>
      <c r="D48" s="58" t="s">
        <v>26</v>
      </c>
      <c r="E48" s="58" t="s">
        <v>33</v>
      </c>
      <c r="F48" s="58" t="s">
        <v>381</v>
      </c>
      <c r="G48" s="174"/>
      <c r="H48" s="174"/>
      <c r="I48" s="391" t="e">
        <f t="shared" si="0"/>
        <v>#DIV/0!</v>
      </c>
    </row>
    <row r="49" spans="1:9" s="78" customFormat="1" ht="30" customHeight="1" hidden="1" outlineLevel="2">
      <c r="A49" s="62" t="s">
        <v>175</v>
      </c>
      <c r="B49" s="157">
        <v>301</v>
      </c>
      <c r="C49" s="58" t="s">
        <v>30</v>
      </c>
      <c r="D49" s="58" t="s">
        <v>26</v>
      </c>
      <c r="E49" s="58" t="s">
        <v>123</v>
      </c>
      <c r="F49" s="58"/>
      <c r="G49" s="174"/>
      <c r="H49" s="174"/>
      <c r="I49" s="391" t="e">
        <f t="shared" si="0"/>
        <v>#DIV/0!</v>
      </c>
    </row>
    <row r="50" spans="1:9" s="78" customFormat="1" ht="21" customHeight="1" hidden="1" outlineLevel="2">
      <c r="A50" s="62" t="s">
        <v>474</v>
      </c>
      <c r="B50" s="157">
        <v>301</v>
      </c>
      <c r="C50" s="58" t="s">
        <v>30</v>
      </c>
      <c r="D50" s="58" t="s">
        <v>26</v>
      </c>
      <c r="E50" s="58" t="s">
        <v>123</v>
      </c>
      <c r="F50" s="58" t="s">
        <v>172</v>
      </c>
      <c r="G50" s="174"/>
      <c r="H50" s="174"/>
      <c r="I50" s="391" t="e">
        <f t="shared" si="0"/>
        <v>#DIV/0!</v>
      </c>
    </row>
    <row r="51" spans="1:9" ht="18" customHeight="1" outlineLevel="2">
      <c r="A51" s="161" t="s">
        <v>353</v>
      </c>
      <c r="B51" s="58" t="s">
        <v>149</v>
      </c>
      <c r="C51" s="58" t="s">
        <v>30</v>
      </c>
      <c r="D51" s="58" t="s">
        <v>22</v>
      </c>
      <c r="E51" s="58"/>
      <c r="F51" s="58"/>
      <c r="G51" s="173">
        <v>6956.23</v>
      </c>
      <c r="H51" s="173">
        <v>2259.99</v>
      </c>
      <c r="I51" s="391">
        <f t="shared" si="0"/>
        <v>0.3248871874564239</v>
      </c>
    </row>
    <row r="52" spans="1:9" ht="29.25" customHeight="1" outlineLevel="2">
      <c r="A52" s="161" t="s">
        <v>579</v>
      </c>
      <c r="B52" s="58" t="s">
        <v>149</v>
      </c>
      <c r="C52" s="58" t="s">
        <v>30</v>
      </c>
      <c r="D52" s="58" t="s">
        <v>31</v>
      </c>
      <c r="E52" s="58" t="s">
        <v>352</v>
      </c>
      <c r="F52" s="58" t="s">
        <v>389</v>
      </c>
      <c r="G52" s="356">
        <v>878.99</v>
      </c>
      <c r="H52" s="356">
        <v>878.99</v>
      </c>
      <c r="I52" s="391">
        <f t="shared" si="0"/>
        <v>1</v>
      </c>
    </row>
    <row r="53" spans="1:9" ht="33.75" customHeight="1" outlineLevel="2">
      <c r="A53" s="62" t="s">
        <v>333</v>
      </c>
      <c r="B53" s="81" t="s">
        <v>149</v>
      </c>
      <c r="C53" s="58" t="s">
        <v>30</v>
      </c>
      <c r="D53" s="58" t="s">
        <v>30</v>
      </c>
      <c r="E53" s="58"/>
      <c r="F53" s="58"/>
      <c r="G53" s="59">
        <v>26877.31</v>
      </c>
      <c r="H53" s="59">
        <v>26877.31</v>
      </c>
      <c r="I53" s="391">
        <f t="shared" si="0"/>
        <v>1</v>
      </c>
    </row>
    <row r="54" spans="1:9" ht="42.75" customHeight="1" hidden="1" outlineLevel="2">
      <c r="A54" s="62" t="s">
        <v>44</v>
      </c>
      <c r="B54" s="157">
        <v>301</v>
      </c>
      <c r="C54" s="58" t="s">
        <v>30</v>
      </c>
      <c r="D54" s="58" t="s">
        <v>30</v>
      </c>
      <c r="E54" s="58" t="s">
        <v>43</v>
      </c>
      <c r="F54" s="58"/>
      <c r="G54" s="173"/>
      <c r="H54" s="173"/>
      <c r="I54" s="391" t="e">
        <f t="shared" si="0"/>
        <v>#DIV/0!</v>
      </c>
    </row>
    <row r="55" spans="1:9" ht="24.75" customHeight="1" hidden="1" outlineLevel="2">
      <c r="A55" s="62" t="s">
        <v>474</v>
      </c>
      <c r="B55" s="157">
        <v>301</v>
      </c>
      <c r="C55" s="58" t="s">
        <v>30</v>
      </c>
      <c r="D55" s="58" t="s">
        <v>30</v>
      </c>
      <c r="E55" s="58" t="s">
        <v>43</v>
      </c>
      <c r="F55" s="58" t="s">
        <v>172</v>
      </c>
      <c r="G55" s="173"/>
      <c r="H55" s="173"/>
      <c r="I55" s="391" t="e">
        <f t="shared" si="0"/>
        <v>#DIV/0!</v>
      </c>
    </row>
    <row r="56" spans="1:9" ht="47.25" customHeight="1" hidden="1" outlineLevel="2">
      <c r="A56" s="161" t="s">
        <v>354</v>
      </c>
      <c r="B56" s="58" t="s">
        <v>149</v>
      </c>
      <c r="C56" s="58" t="s">
        <v>30</v>
      </c>
      <c r="D56" s="58" t="s">
        <v>30</v>
      </c>
      <c r="E56" s="58" t="s">
        <v>43</v>
      </c>
      <c r="F56" s="58" t="s">
        <v>172</v>
      </c>
      <c r="G56" s="173"/>
      <c r="H56" s="173"/>
      <c r="I56" s="391" t="e">
        <f t="shared" si="0"/>
        <v>#DIV/0!</v>
      </c>
    </row>
    <row r="57" spans="1:9" ht="22.5" customHeight="1" hidden="1" outlineLevel="2">
      <c r="A57" s="62" t="s">
        <v>45</v>
      </c>
      <c r="B57" s="157">
        <v>301</v>
      </c>
      <c r="C57" s="58" t="s">
        <v>30</v>
      </c>
      <c r="D57" s="58" t="s">
        <v>30</v>
      </c>
      <c r="E57" s="58" t="s">
        <v>46</v>
      </c>
      <c r="F57" s="58"/>
      <c r="G57" s="173"/>
      <c r="H57" s="173"/>
      <c r="I57" s="391" t="e">
        <f t="shared" si="0"/>
        <v>#DIV/0!</v>
      </c>
    </row>
    <row r="58" spans="1:9" ht="19.5" customHeight="1" hidden="1" outlineLevel="2">
      <c r="A58" s="62" t="s">
        <v>474</v>
      </c>
      <c r="B58" s="157">
        <v>301</v>
      </c>
      <c r="C58" s="58" t="s">
        <v>30</v>
      </c>
      <c r="D58" s="58" t="s">
        <v>30</v>
      </c>
      <c r="E58" s="58" t="s">
        <v>46</v>
      </c>
      <c r="F58" s="58" t="s">
        <v>172</v>
      </c>
      <c r="G58" s="173"/>
      <c r="H58" s="173"/>
      <c r="I58" s="391" t="e">
        <f t="shared" si="0"/>
        <v>#DIV/0!</v>
      </c>
    </row>
    <row r="59" spans="1:9" s="77" customFormat="1" ht="24" customHeight="1" collapsed="1">
      <c r="A59" s="98" t="s">
        <v>144</v>
      </c>
      <c r="B59" s="100"/>
      <c r="C59" s="100"/>
      <c r="D59" s="100"/>
      <c r="E59" s="100"/>
      <c r="F59" s="100"/>
      <c r="G59" s="101">
        <f>G60+G61+G62+G67</f>
        <v>498618.47000000003</v>
      </c>
      <c r="H59" s="101">
        <f>H60+H61+H62+H67</f>
        <v>498491.27</v>
      </c>
      <c r="I59" s="391">
        <f t="shared" si="0"/>
        <v>0.9997448951299377</v>
      </c>
    </row>
    <row r="60" spans="1:9" ht="15.75">
      <c r="A60" s="74" t="s">
        <v>414</v>
      </c>
      <c r="B60" s="86" t="s">
        <v>149</v>
      </c>
      <c r="C60" s="86" t="s">
        <v>28</v>
      </c>
      <c r="D60" s="86" t="s">
        <v>26</v>
      </c>
      <c r="E60" s="86"/>
      <c r="F60" s="86"/>
      <c r="G60" s="60">
        <v>52585.56</v>
      </c>
      <c r="H60" s="60">
        <v>52585.56</v>
      </c>
      <c r="I60" s="391">
        <f t="shared" si="0"/>
        <v>1</v>
      </c>
    </row>
    <row r="61" spans="1:10" ht="15.75">
      <c r="A61" s="74" t="s">
        <v>147</v>
      </c>
      <c r="B61" s="86" t="s">
        <v>149</v>
      </c>
      <c r="C61" s="86" t="s">
        <v>28</v>
      </c>
      <c r="D61" s="86" t="s">
        <v>22</v>
      </c>
      <c r="E61" s="86"/>
      <c r="F61" s="86"/>
      <c r="G61" s="59">
        <v>435625.42</v>
      </c>
      <c r="H61" s="59">
        <v>435625.42</v>
      </c>
      <c r="I61" s="391">
        <f t="shared" si="0"/>
        <v>1</v>
      </c>
      <c r="J61" s="95"/>
    </row>
    <row r="62" spans="1:9" s="35" customFormat="1" ht="28.5" customHeight="1">
      <c r="A62" s="61" t="s">
        <v>357</v>
      </c>
      <c r="B62" s="85" t="s">
        <v>149</v>
      </c>
      <c r="C62" s="85" t="s">
        <v>28</v>
      </c>
      <c r="D62" s="85" t="s">
        <v>28</v>
      </c>
      <c r="E62" s="85"/>
      <c r="F62" s="85"/>
      <c r="G62" s="57">
        <v>3815.21</v>
      </c>
      <c r="H62" s="57">
        <v>3688.01</v>
      </c>
      <c r="I62" s="391">
        <f t="shared" si="0"/>
        <v>0.9666597644690594</v>
      </c>
    </row>
    <row r="63" spans="1:9" ht="45" hidden="1">
      <c r="A63" s="62" t="s">
        <v>359</v>
      </c>
      <c r="B63" s="86" t="s">
        <v>149</v>
      </c>
      <c r="C63" s="86" t="s">
        <v>28</v>
      </c>
      <c r="D63" s="86" t="s">
        <v>28</v>
      </c>
      <c r="E63" s="87" t="s">
        <v>360</v>
      </c>
      <c r="F63" s="86"/>
      <c r="I63" s="391" t="e">
        <f t="shared" si="0"/>
        <v>#DIV/0!</v>
      </c>
    </row>
    <row r="64" spans="1:9" ht="45" hidden="1">
      <c r="A64" s="157" t="s">
        <v>361</v>
      </c>
      <c r="B64" s="86" t="s">
        <v>149</v>
      </c>
      <c r="C64" s="86" t="s">
        <v>28</v>
      </c>
      <c r="D64" s="86" t="s">
        <v>28</v>
      </c>
      <c r="E64" s="87" t="s">
        <v>360</v>
      </c>
      <c r="F64" s="86" t="s">
        <v>173</v>
      </c>
      <c r="I64" s="391" t="e">
        <f t="shared" si="0"/>
        <v>#DIV/0!</v>
      </c>
    </row>
    <row r="65" spans="1:9" ht="30" hidden="1">
      <c r="A65" s="62" t="s">
        <v>347</v>
      </c>
      <c r="B65" s="86" t="s">
        <v>149</v>
      </c>
      <c r="C65" s="86" t="s">
        <v>28</v>
      </c>
      <c r="D65" s="86" t="s">
        <v>28</v>
      </c>
      <c r="E65" s="87" t="s">
        <v>360</v>
      </c>
      <c r="F65" s="86"/>
      <c r="I65" s="391" t="e">
        <f t="shared" si="0"/>
        <v>#DIV/0!</v>
      </c>
    </row>
    <row r="66" spans="1:9" ht="30" hidden="1">
      <c r="A66" s="62" t="s">
        <v>356</v>
      </c>
      <c r="B66" s="86" t="s">
        <v>149</v>
      </c>
      <c r="C66" s="86" t="s">
        <v>28</v>
      </c>
      <c r="D66" s="86" t="s">
        <v>28</v>
      </c>
      <c r="E66" s="87" t="s">
        <v>360</v>
      </c>
      <c r="F66" s="86" t="s">
        <v>355</v>
      </c>
      <c r="I66" s="391" t="e">
        <f t="shared" si="0"/>
        <v>#DIV/0!</v>
      </c>
    </row>
    <row r="67" spans="1:9" s="35" customFormat="1" ht="22.5" customHeight="1">
      <c r="A67" s="62" t="s">
        <v>358</v>
      </c>
      <c r="B67" s="86" t="s">
        <v>149</v>
      </c>
      <c r="C67" s="86" t="s">
        <v>28</v>
      </c>
      <c r="D67" s="86" t="s">
        <v>25</v>
      </c>
      <c r="E67" s="87"/>
      <c r="F67" s="86"/>
      <c r="G67" s="59">
        <v>6592.28</v>
      </c>
      <c r="H67" s="59">
        <v>6592.28</v>
      </c>
      <c r="I67" s="391">
        <f t="shared" si="0"/>
        <v>1</v>
      </c>
    </row>
    <row r="68" spans="1:9" ht="51.75" customHeight="1" hidden="1">
      <c r="A68" s="62"/>
      <c r="B68" s="88"/>
      <c r="C68" s="88"/>
      <c r="D68" s="88"/>
      <c r="E68" s="89"/>
      <c r="F68" s="88"/>
      <c r="G68" s="173"/>
      <c r="H68" s="173"/>
      <c r="I68" s="391" t="e">
        <f t="shared" si="0"/>
        <v>#DIV/0!</v>
      </c>
    </row>
    <row r="69" spans="1:9" ht="30.75" customHeight="1" hidden="1">
      <c r="A69" s="62"/>
      <c r="B69" s="88"/>
      <c r="C69" s="88"/>
      <c r="D69" s="88"/>
      <c r="E69" s="89"/>
      <c r="F69" s="88"/>
      <c r="G69" s="173"/>
      <c r="H69" s="173"/>
      <c r="I69" s="391" t="e">
        <f t="shared" si="0"/>
        <v>#DIV/0!</v>
      </c>
    </row>
    <row r="70" spans="1:9" ht="35.25" customHeight="1" hidden="1">
      <c r="A70" s="62" t="s">
        <v>343</v>
      </c>
      <c r="B70" s="81">
        <v>301</v>
      </c>
      <c r="C70" s="58" t="s">
        <v>28</v>
      </c>
      <c r="D70" s="58" t="s">
        <v>25</v>
      </c>
      <c r="E70" s="58" t="s">
        <v>119</v>
      </c>
      <c r="F70" s="58"/>
      <c r="G70" s="173"/>
      <c r="H70" s="173"/>
      <c r="I70" s="391" t="e">
        <f t="shared" si="0"/>
        <v>#DIV/0!</v>
      </c>
    </row>
    <row r="71" spans="1:9" ht="30.75" customHeight="1" hidden="1">
      <c r="A71" s="62" t="s">
        <v>474</v>
      </c>
      <c r="B71" s="81">
        <v>301</v>
      </c>
      <c r="C71" s="58" t="s">
        <v>28</v>
      </c>
      <c r="D71" s="58" t="s">
        <v>25</v>
      </c>
      <c r="E71" s="58" t="s">
        <v>119</v>
      </c>
      <c r="F71" s="58">
        <v>900</v>
      </c>
      <c r="G71" s="173"/>
      <c r="H71" s="173"/>
      <c r="I71" s="391" t="e">
        <f t="shared" si="0"/>
        <v>#DIV/0!</v>
      </c>
    </row>
    <row r="72" spans="1:9" ht="60.75" customHeight="1" hidden="1">
      <c r="A72" s="81" t="s">
        <v>361</v>
      </c>
      <c r="B72" s="86" t="s">
        <v>149</v>
      </c>
      <c r="C72" s="86" t="s">
        <v>28</v>
      </c>
      <c r="D72" s="86" t="s">
        <v>25</v>
      </c>
      <c r="E72" s="87" t="s">
        <v>119</v>
      </c>
      <c r="F72" s="86" t="s">
        <v>173</v>
      </c>
      <c r="G72" s="173"/>
      <c r="H72" s="173"/>
      <c r="I72" s="391" t="e">
        <f t="shared" si="0"/>
        <v>#DIV/0!</v>
      </c>
    </row>
    <row r="73" spans="1:9" ht="37.5" customHeight="1" hidden="1">
      <c r="A73" s="62" t="s">
        <v>356</v>
      </c>
      <c r="B73" s="86" t="s">
        <v>149</v>
      </c>
      <c r="C73" s="86" t="s">
        <v>28</v>
      </c>
      <c r="D73" s="86" t="s">
        <v>25</v>
      </c>
      <c r="E73" s="87" t="s">
        <v>119</v>
      </c>
      <c r="F73" s="58" t="s">
        <v>355</v>
      </c>
      <c r="G73" s="173"/>
      <c r="H73" s="173"/>
      <c r="I73" s="391" t="e">
        <f t="shared" si="0"/>
        <v>#DIV/0!</v>
      </c>
    </row>
    <row r="74" spans="1:9" s="35" customFormat="1" ht="21.75" customHeight="1">
      <c r="A74" s="98" t="s">
        <v>16</v>
      </c>
      <c r="B74" s="100"/>
      <c r="C74" s="100"/>
      <c r="D74" s="100"/>
      <c r="E74" s="100"/>
      <c r="F74" s="100"/>
      <c r="G74" s="101">
        <f>G75+G76</f>
        <v>26264.989999999998</v>
      </c>
      <c r="H74" s="101">
        <f>H75+H76</f>
        <v>25956.53</v>
      </c>
      <c r="I74" s="391">
        <f t="shared" si="0"/>
        <v>0.9882558493264227</v>
      </c>
    </row>
    <row r="75" spans="1:9" ht="25.5" customHeight="1">
      <c r="A75" s="67" t="s">
        <v>334</v>
      </c>
      <c r="B75" s="58" t="s">
        <v>149</v>
      </c>
      <c r="C75" s="58" t="s">
        <v>50</v>
      </c>
      <c r="D75" s="58" t="s">
        <v>26</v>
      </c>
      <c r="E75" s="58"/>
      <c r="F75" s="58"/>
      <c r="G75" s="59">
        <v>25524.96</v>
      </c>
      <c r="H75" s="59">
        <v>25216.5</v>
      </c>
      <c r="I75" s="391">
        <f t="shared" si="0"/>
        <v>0.9879153581435584</v>
      </c>
    </row>
    <row r="76" spans="1:9" ht="22.5" customHeight="1">
      <c r="A76" s="62" t="s">
        <v>348</v>
      </c>
      <c r="B76" s="63" t="s">
        <v>149</v>
      </c>
      <c r="C76" s="63" t="s">
        <v>50</v>
      </c>
      <c r="D76" s="63" t="s">
        <v>27</v>
      </c>
      <c r="E76" s="63"/>
      <c r="F76" s="63"/>
      <c r="G76" s="59">
        <v>740.03</v>
      </c>
      <c r="H76" s="59">
        <v>740.03</v>
      </c>
      <c r="I76" s="391">
        <f t="shared" si="0"/>
        <v>1</v>
      </c>
    </row>
    <row r="77" spans="1:9" ht="25.5" customHeight="1" hidden="1">
      <c r="A77" s="62" t="s">
        <v>215</v>
      </c>
      <c r="B77" s="58" t="s">
        <v>379</v>
      </c>
      <c r="C77" s="58" t="s">
        <v>50</v>
      </c>
      <c r="D77" s="58" t="s">
        <v>27</v>
      </c>
      <c r="E77" s="58" t="s">
        <v>216</v>
      </c>
      <c r="F77" s="58"/>
      <c r="I77" s="391" t="e">
        <f aca="true" t="shared" si="1" ref="I77:I102">H77/G77</f>
        <v>#DIV/0!</v>
      </c>
    </row>
    <row r="78" spans="1:9" ht="17.25" customHeight="1" hidden="1">
      <c r="A78" s="67" t="s">
        <v>474</v>
      </c>
      <c r="B78" s="58" t="s">
        <v>379</v>
      </c>
      <c r="C78" s="58" t="s">
        <v>50</v>
      </c>
      <c r="D78" s="58" t="s">
        <v>27</v>
      </c>
      <c r="E78" s="58" t="s">
        <v>216</v>
      </c>
      <c r="F78" s="58">
        <v>900</v>
      </c>
      <c r="G78" s="96"/>
      <c r="H78" s="96"/>
      <c r="I78" s="391" t="e">
        <f t="shared" si="1"/>
        <v>#DIV/0!</v>
      </c>
    </row>
    <row r="79" spans="1:9" ht="19.5" customHeight="1" outlineLevel="2">
      <c r="A79" s="98" t="s">
        <v>145</v>
      </c>
      <c r="B79" s="100"/>
      <c r="C79" s="100"/>
      <c r="D79" s="100"/>
      <c r="E79" s="100"/>
      <c r="F79" s="100"/>
      <c r="G79" s="101">
        <f>G80+G81+G82</f>
        <v>14496.29</v>
      </c>
      <c r="H79" s="101">
        <f>H80+H81+H82</f>
        <v>14385.91</v>
      </c>
      <c r="I79" s="391">
        <f t="shared" si="1"/>
        <v>0.9923856379804763</v>
      </c>
    </row>
    <row r="80" spans="1:9" ht="15.75" outlineLevel="2">
      <c r="A80" s="62" t="s">
        <v>72</v>
      </c>
      <c r="B80" s="58" t="s">
        <v>149</v>
      </c>
      <c r="C80" s="58" t="s">
        <v>118</v>
      </c>
      <c r="D80" s="58" t="s">
        <v>26</v>
      </c>
      <c r="E80" s="58"/>
      <c r="F80" s="58"/>
      <c r="G80" s="59">
        <v>1978.86</v>
      </c>
      <c r="H80" s="59">
        <v>1978.86</v>
      </c>
      <c r="I80" s="391">
        <f t="shared" si="1"/>
        <v>1</v>
      </c>
    </row>
    <row r="81" spans="1:9" ht="15.75" outlineLevel="2">
      <c r="A81" s="62" t="s">
        <v>335</v>
      </c>
      <c r="B81" s="58" t="s">
        <v>149</v>
      </c>
      <c r="C81" s="58" t="s">
        <v>118</v>
      </c>
      <c r="D81" s="58" t="s">
        <v>31</v>
      </c>
      <c r="E81" s="58"/>
      <c r="F81" s="58"/>
      <c r="G81" s="59">
        <v>4342.96</v>
      </c>
      <c r="H81" s="59">
        <v>4236.7</v>
      </c>
      <c r="I81" s="391">
        <f t="shared" si="1"/>
        <v>0.9755328163280342</v>
      </c>
    </row>
    <row r="82" spans="1:9" ht="15.75">
      <c r="A82" s="74" t="s">
        <v>17</v>
      </c>
      <c r="B82" s="86" t="s">
        <v>149</v>
      </c>
      <c r="C82" s="86" t="s">
        <v>118</v>
      </c>
      <c r="D82" s="86" t="s">
        <v>27</v>
      </c>
      <c r="E82" s="86"/>
      <c r="F82" s="86"/>
      <c r="G82" s="60">
        <v>8174.47</v>
      </c>
      <c r="H82" s="60">
        <v>8170.35</v>
      </c>
      <c r="I82" s="391">
        <f t="shared" si="1"/>
        <v>0.9994959917890701</v>
      </c>
    </row>
    <row r="83" spans="1:9" s="78" customFormat="1" ht="35.25" customHeight="1">
      <c r="A83" s="98" t="s">
        <v>18</v>
      </c>
      <c r="B83" s="103"/>
      <c r="C83" s="103"/>
      <c r="D83" s="103"/>
      <c r="E83" s="103"/>
      <c r="F83" s="103"/>
      <c r="G83" s="65">
        <f>G84+G85</f>
        <v>16822.47</v>
      </c>
      <c r="H83" s="65">
        <f>H84+H85</f>
        <v>16822.47</v>
      </c>
      <c r="I83" s="391">
        <f t="shared" si="1"/>
        <v>1</v>
      </c>
    </row>
    <row r="84" spans="1:9" s="78" customFormat="1" ht="20.25" customHeight="1">
      <c r="A84" s="62" t="s">
        <v>19</v>
      </c>
      <c r="B84" s="68" t="s">
        <v>149</v>
      </c>
      <c r="C84" s="68" t="s">
        <v>48</v>
      </c>
      <c r="D84" s="68" t="s">
        <v>26</v>
      </c>
      <c r="E84" s="68"/>
      <c r="F84" s="68"/>
      <c r="G84" s="59">
        <v>11857.26</v>
      </c>
      <c r="H84" s="59">
        <v>11857.26</v>
      </c>
      <c r="I84" s="391">
        <f t="shared" si="1"/>
        <v>1</v>
      </c>
    </row>
    <row r="85" spans="1:9" s="78" customFormat="1" ht="30">
      <c r="A85" s="74" t="s">
        <v>20</v>
      </c>
      <c r="B85" s="68" t="s">
        <v>149</v>
      </c>
      <c r="C85" s="68" t="s">
        <v>48</v>
      </c>
      <c r="D85" s="68" t="s">
        <v>30</v>
      </c>
      <c r="E85" s="68"/>
      <c r="F85" s="68"/>
      <c r="G85" s="59">
        <v>4965.21</v>
      </c>
      <c r="H85" s="59">
        <v>4965.21</v>
      </c>
      <c r="I85" s="391">
        <f t="shared" si="1"/>
        <v>1</v>
      </c>
    </row>
    <row r="86" spans="1:9" ht="28.5" customHeight="1" outlineLevel="2">
      <c r="A86" s="98" t="s">
        <v>21</v>
      </c>
      <c r="B86" s="100"/>
      <c r="C86" s="100"/>
      <c r="D86" s="100"/>
      <c r="E86" s="100"/>
      <c r="F86" s="100"/>
      <c r="G86" s="65">
        <f>G87</f>
        <v>500</v>
      </c>
      <c r="H86" s="65">
        <f>H87</f>
        <v>500</v>
      </c>
      <c r="I86" s="391">
        <f t="shared" si="1"/>
        <v>1</v>
      </c>
    </row>
    <row r="87" spans="1:9" ht="15.75" outlineLevel="2">
      <c r="A87" s="62" t="s">
        <v>134</v>
      </c>
      <c r="B87" s="58" t="s">
        <v>149</v>
      </c>
      <c r="C87" s="58" t="s">
        <v>49</v>
      </c>
      <c r="D87" s="58" t="s">
        <v>22</v>
      </c>
      <c r="E87" s="58"/>
      <c r="F87" s="58"/>
      <c r="G87" s="59">
        <v>500</v>
      </c>
      <c r="H87" s="59">
        <v>500</v>
      </c>
      <c r="I87" s="391">
        <f t="shared" si="1"/>
        <v>1</v>
      </c>
    </row>
    <row r="88" spans="1:9" ht="39" customHeight="1" outlineLevel="2">
      <c r="A88" s="98" t="s">
        <v>150</v>
      </c>
      <c r="B88" s="100"/>
      <c r="C88" s="100"/>
      <c r="D88" s="100"/>
      <c r="E88" s="100"/>
      <c r="F88" s="100"/>
      <c r="G88" s="101">
        <f>G89</f>
        <v>2911.95</v>
      </c>
      <c r="H88" s="101">
        <f>H89</f>
        <v>2911.95</v>
      </c>
      <c r="I88" s="391">
        <f t="shared" si="1"/>
        <v>1</v>
      </c>
    </row>
    <row r="89" spans="1:9" ht="30" outlineLevel="2">
      <c r="A89" s="62" t="s">
        <v>150</v>
      </c>
      <c r="B89" s="58" t="s">
        <v>149</v>
      </c>
      <c r="C89" s="58" t="s">
        <v>32</v>
      </c>
      <c r="D89" s="58" t="s">
        <v>26</v>
      </c>
      <c r="E89" s="58"/>
      <c r="F89" s="58"/>
      <c r="G89" s="59">
        <v>2911.95</v>
      </c>
      <c r="H89" s="59">
        <v>2911.95</v>
      </c>
      <c r="I89" s="391">
        <f t="shared" si="1"/>
        <v>1</v>
      </c>
    </row>
    <row r="90" spans="1:9" ht="70.5" customHeight="1" outlineLevel="2">
      <c r="A90" s="98" t="s">
        <v>210</v>
      </c>
      <c r="B90" s="100"/>
      <c r="C90" s="100"/>
      <c r="D90" s="100"/>
      <c r="E90" s="100"/>
      <c r="F90" s="100"/>
      <c r="G90" s="101">
        <f>G91+G98+G99</f>
        <v>37348.7</v>
      </c>
      <c r="H90" s="101">
        <f>H91+H98+H99</f>
        <v>37348.7</v>
      </c>
      <c r="I90" s="391">
        <f t="shared" si="1"/>
        <v>1</v>
      </c>
    </row>
    <row r="91" spans="1:9" ht="45" outlineLevel="2">
      <c r="A91" s="62" t="s">
        <v>211</v>
      </c>
      <c r="B91" s="58" t="s">
        <v>149</v>
      </c>
      <c r="C91" s="58" t="s">
        <v>124</v>
      </c>
      <c r="D91" s="58" t="s">
        <v>26</v>
      </c>
      <c r="E91" s="58"/>
      <c r="F91" s="58"/>
      <c r="G91" s="59">
        <v>33048.7</v>
      </c>
      <c r="H91" s="59">
        <v>33048.7</v>
      </c>
      <c r="I91" s="391">
        <f t="shared" si="1"/>
        <v>1</v>
      </c>
    </row>
    <row r="92" spans="1:9" ht="30" hidden="1" outlineLevel="2">
      <c r="A92" s="62" t="s">
        <v>377</v>
      </c>
      <c r="B92" s="58" t="s">
        <v>149</v>
      </c>
      <c r="C92" s="58" t="s">
        <v>124</v>
      </c>
      <c r="D92" s="58" t="s">
        <v>31</v>
      </c>
      <c r="E92" s="58"/>
      <c r="F92" s="58"/>
      <c r="G92" s="173"/>
      <c r="H92" s="173"/>
      <c r="I92" s="391" t="e">
        <f t="shared" si="1"/>
        <v>#DIV/0!</v>
      </c>
    </row>
    <row r="93" spans="1:9" ht="15.75" hidden="1" outlineLevel="2">
      <c r="A93" s="159"/>
      <c r="B93" s="58"/>
      <c r="C93" s="58"/>
      <c r="D93" s="58"/>
      <c r="E93" s="58"/>
      <c r="F93" s="58"/>
      <c r="G93" s="173"/>
      <c r="H93" s="173"/>
      <c r="I93" s="391" t="e">
        <f t="shared" si="1"/>
        <v>#DIV/0!</v>
      </c>
    </row>
    <row r="94" spans="1:9" ht="30" hidden="1" outlineLevel="2">
      <c r="A94" s="62" t="s">
        <v>153</v>
      </c>
      <c r="B94" s="58" t="s">
        <v>149</v>
      </c>
      <c r="C94" s="58" t="s">
        <v>124</v>
      </c>
      <c r="D94" s="58" t="s">
        <v>31</v>
      </c>
      <c r="E94" s="58" t="s">
        <v>96</v>
      </c>
      <c r="F94" s="58" t="s">
        <v>389</v>
      </c>
      <c r="G94" s="173"/>
      <c r="H94" s="173"/>
      <c r="I94" s="391" t="e">
        <f t="shared" si="1"/>
        <v>#DIV/0!</v>
      </c>
    </row>
    <row r="95" spans="1:9" ht="45" hidden="1" outlineLevel="2">
      <c r="A95" s="62" t="s">
        <v>154</v>
      </c>
      <c r="B95" s="58" t="s">
        <v>149</v>
      </c>
      <c r="C95" s="58" t="s">
        <v>124</v>
      </c>
      <c r="D95" s="58" t="s">
        <v>31</v>
      </c>
      <c r="E95" s="58" t="s">
        <v>97</v>
      </c>
      <c r="F95" s="58" t="s">
        <v>389</v>
      </c>
      <c r="G95" s="173"/>
      <c r="H95" s="173"/>
      <c r="I95" s="391" t="e">
        <f t="shared" si="1"/>
        <v>#DIV/0!</v>
      </c>
    </row>
    <row r="96" spans="1:9" ht="45" hidden="1" outlineLevel="2">
      <c r="A96" s="62" t="s">
        <v>154</v>
      </c>
      <c r="B96" s="58" t="s">
        <v>149</v>
      </c>
      <c r="C96" s="58" t="s">
        <v>124</v>
      </c>
      <c r="D96" s="58" t="s">
        <v>31</v>
      </c>
      <c r="E96" s="58" t="s">
        <v>39</v>
      </c>
      <c r="F96" s="58" t="s">
        <v>389</v>
      </c>
      <c r="G96" s="173"/>
      <c r="H96" s="173"/>
      <c r="I96" s="391" t="e">
        <f t="shared" si="1"/>
        <v>#DIV/0!</v>
      </c>
    </row>
    <row r="97" spans="1:9" ht="45" hidden="1" outlineLevel="2">
      <c r="A97" s="62" t="s">
        <v>154</v>
      </c>
      <c r="B97" s="58" t="s">
        <v>149</v>
      </c>
      <c r="C97" s="58" t="s">
        <v>124</v>
      </c>
      <c r="D97" s="58" t="s">
        <v>31</v>
      </c>
      <c r="E97" s="58" t="s">
        <v>152</v>
      </c>
      <c r="F97" s="58" t="s">
        <v>389</v>
      </c>
      <c r="G97" s="173"/>
      <c r="H97" s="173"/>
      <c r="I97" s="391" t="e">
        <f t="shared" si="1"/>
        <v>#DIV/0!</v>
      </c>
    </row>
    <row r="98" spans="1:9" ht="17.25" customHeight="1" outlineLevel="2">
      <c r="A98" s="62" t="s">
        <v>346</v>
      </c>
      <c r="B98" s="58" t="s">
        <v>149</v>
      </c>
      <c r="C98" s="58" t="s">
        <v>124</v>
      </c>
      <c r="D98" s="58" t="s">
        <v>22</v>
      </c>
      <c r="E98" s="58"/>
      <c r="F98" s="58"/>
      <c r="G98" s="59">
        <v>4000</v>
      </c>
      <c r="H98" s="59">
        <v>4000</v>
      </c>
      <c r="I98" s="391">
        <f t="shared" si="1"/>
        <v>1</v>
      </c>
    </row>
    <row r="99" spans="1:9" ht="15.75" outlineLevel="2">
      <c r="A99" s="62" t="s">
        <v>390</v>
      </c>
      <c r="B99" s="58" t="s">
        <v>149</v>
      </c>
      <c r="C99" s="58" t="s">
        <v>124</v>
      </c>
      <c r="D99" s="58" t="s">
        <v>31</v>
      </c>
      <c r="E99" s="58" t="s">
        <v>351</v>
      </c>
      <c r="F99" s="58" t="s">
        <v>389</v>
      </c>
      <c r="G99" s="173">
        <v>300</v>
      </c>
      <c r="H99" s="173">
        <v>300</v>
      </c>
      <c r="I99" s="391">
        <f t="shared" si="1"/>
        <v>1</v>
      </c>
    </row>
    <row r="100" spans="1:9" s="90" customFormat="1" ht="15.75" customHeight="1" hidden="1">
      <c r="A100" s="104" t="s">
        <v>391</v>
      </c>
      <c r="B100" s="105"/>
      <c r="C100" s="105"/>
      <c r="D100" s="105"/>
      <c r="E100" s="105" t="s">
        <v>234</v>
      </c>
      <c r="F100" s="105" t="s">
        <v>235</v>
      </c>
      <c r="G100" s="285" t="e">
        <f>G101</f>
        <v>#REF!</v>
      </c>
      <c r="H100" s="285" t="e">
        <f>H101</f>
        <v>#REF!</v>
      </c>
      <c r="I100" s="391" t="e">
        <f t="shared" si="1"/>
        <v>#REF!</v>
      </c>
    </row>
    <row r="101" spans="1:9" ht="31.5" customHeight="1" hidden="1">
      <c r="A101" s="74" t="s">
        <v>391</v>
      </c>
      <c r="B101" s="86" t="s">
        <v>149</v>
      </c>
      <c r="C101" s="86" t="s">
        <v>392</v>
      </c>
      <c r="D101" s="86"/>
      <c r="E101" s="86"/>
      <c r="F101" s="86"/>
      <c r="G101" s="60" t="e">
        <f>прил_6!#REF!</f>
        <v>#REF!</v>
      </c>
      <c r="H101" s="60" t="e">
        <f>прил_6!#REF!</f>
        <v>#REF!</v>
      </c>
      <c r="I101" s="391" t="e">
        <f t="shared" si="1"/>
        <v>#REF!</v>
      </c>
    </row>
    <row r="102" spans="1:9" s="94" customFormat="1" ht="26.25" customHeight="1">
      <c r="A102" s="286" t="s">
        <v>393</v>
      </c>
      <c r="B102" s="287"/>
      <c r="C102" s="287"/>
      <c r="D102" s="287"/>
      <c r="E102" s="287"/>
      <c r="F102" s="287"/>
      <c r="G102" s="288">
        <f>G90+G88+G86+G83+G79+G74+G59+G45+G32+G26+G24+G12</f>
        <v>818300.94</v>
      </c>
      <c r="H102" s="288">
        <f>H90+H88+H86+H83+H79+H74+H59+H45+H32+H26+H24+H12</f>
        <v>809221.06</v>
      </c>
      <c r="I102" s="392">
        <f t="shared" si="1"/>
        <v>0.9889039843947877</v>
      </c>
    </row>
    <row r="103" ht="15" hidden="1"/>
    <row r="104" ht="12.75" customHeight="1" hidden="1"/>
    <row r="105" ht="15" customHeight="1" hidden="1"/>
    <row r="106" spans="2:8" ht="30" customHeight="1">
      <c r="B106" s="152"/>
      <c r="C106" s="153"/>
      <c r="G106" s="95"/>
      <c r="H106" s="66">
        <v>964588.1</v>
      </c>
    </row>
    <row r="107" spans="2:8" ht="15">
      <c r="B107" s="152"/>
      <c r="C107" s="153"/>
      <c r="G107" s="182"/>
      <c r="H107" s="95">
        <f>H106-G102</f>
        <v>146287.16000000003</v>
      </c>
    </row>
    <row r="108" spans="2:8" ht="15">
      <c r="B108" s="152"/>
      <c r="C108" s="153"/>
      <c r="G108" s="95"/>
      <c r="H108" s="66">
        <v>964755.1</v>
      </c>
    </row>
    <row r="109" spans="2:8" ht="15">
      <c r="B109" s="152"/>
      <c r="C109" s="153"/>
      <c r="H109" s="96">
        <f>G102-H108</f>
        <v>-146454.16000000003</v>
      </c>
    </row>
    <row r="110" spans="2:7" ht="15">
      <c r="B110" s="152"/>
      <c r="C110" s="152"/>
      <c r="G110" s="96"/>
    </row>
    <row r="111" spans="2:3" ht="15">
      <c r="B111" s="152"/>
      <c r="C111" s="153"/>
    </row>
    <row r="112" ht="15">
      <c r="G112" s="95">
        <f>G102-G111</f>
        <v>818300.94</v>
      </c>
    </row>
    <row r="113" spans="2:6" s="66" customFormat="1" ht="15">
      <c r="B113" s="83"/>
      <c r="C113" s="154"/>
      <c r="D113" s="268"/>
      <c r="E113" s="268" t="e">
        <f>#REF!-прил_6!#REF!</f>
        <v>#REF!</v>
      </c>
      <c r="F113" s="268" t="e">
        <f>#REF!-прил_6!#REF!</f>
        <v>#REF!</v>
      </c>
    </row>
    <row r="114" spans="2:6" s="66" customFormat="1" ht="15">
      <c r="B114" s="152"/>
      <c r="C114" s="153"/>
      <c r="D114" s="83"/>
      <c r="E114" s="83"/>
      <c r="F114" s="83"/>
    </row>
    <row r="115" spans="2:6" s="66" customFormat="1" ht="15">
      <c r="B115" s="152"/>
      <c r="C115" s="153"/>
      <c r="D115" s="83"/>
      <c r="E115" s="83"/>
      <c r="F115" s="83"/>
    </row>
    <row r="116" spans="2:7" s="66" customFormat="1" ht="15">
      <c r="B116" s="152"/>
      <c r="C116" s="83"/>
      <c r="D116" s="83"/>
      <c r="E116" s="83"/>
      <c r="F116" s="83" t="s">
        <v>171</v>
      </c>
      <c r="G116" s="10"/>
    </row>
    <row r="117" spans="2:6" s="66" customFormat="1" ht="15">
      <c r="B117" s="152"/>
      <c r="C117" s="83"/>
      <c r="D117" s="83"/>
      <c r="E117" s="83"/>
      <c r="F117" s="83"/>
    </row>
    <row r="1023" ht="6" customHeight="1"/>
    <row r="1044" ht="9.75" customHeight="1"/>
  </sheetData>
  <sheetProtection/>
  <mergeCells count="11">
    <mergeCell ref="A9:A10"/>
    <mergeCell ref="B9:F9"/>
    <mergeCell ref="G9:G10"/>
    <mergeCell ref="H9:H10"/>
    <mergeCell ref="I9:I10"/>
    <mergeCell ref="D1:G1"/>
    <mergeCell ref="D2:G2"/>
    <mergeCell ref="D3:G3"/>
    <mergeCell ref="D4:G4"/>
    <mergeCell ref="D5:G5"/>
    <mergeCell ref="A6:E6"/>
  </mergeCells>
  <printOptions/>
  <pageMargins left="0.43" right="0.75" top="0.2" bottom="0.32" header="0.5" footer="0.5"/>
  <pageSetup fitToHeight="30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CX7"/>
  <sheetViews>
    <sheetView zoomScale="86" zoomScaleNormal="86" zoomScaleSheetLayoutView="62" zoomScalePageLayoutView="0" workbookViewId="0" topLeftCell="A1">
      <selection activeCell="C30" sqref="C30"/>
    </sheetView>
  </sheetViews>
  <sheetFormatPr defaultColWidth="9.140625" defaultRowHeight="12.75"/>
  <cols>
    <col min="1" max="1" width="38.421875" style="55" customWidth="1"/>
    <col min="2" max="2" width="14.57421875" style="83" customWidth="1"/>
    <col min="3" max="3" width="13.28125" style="83" customWidth="1"/>
    <col min="4" max="4" width="12.140625" style="83" customWidth="1"/>
    <col min="5" max="5" width="13.00390625" style="83" customWidth="1"/>
    <col min="6" max="6" width="12.57421875" style="83" customWidth="1"/>
    <col min="7" max="7" width="19.8515625" style="84" customWidth="1"/>
    <col min="8" max="8" width="9.7109375" style="84" customWidth="1"/>
    <col min="9" max="9" width="24.00390625" style="84" hidden="1" customWidth="1"/>
    <col min="10" max="10" width="16.00390625" style="66" hidden="1" customWidth="1"/>
    <col min="11" max="11" width="18.8515625" style="66" hidden="1" customWidth="1"/>
    <col min="12" max="12" width="15.57421875" style="66" hidden="1" customWidth="1"/>
    <col min="13" max="13" width="15.7109375" style="66" customWidth="1"/>
    <col min="14" max="16" width="9.140625" style="66" hidden="1" customWidth="1"/>
    <col min="17" max="28" width="9.140625" style="66" customWidth="1"/>
    <col min="29" max="29" width="21.7109375" style="66" customWidth="1"/>
    <col min="30" max="30" width="23.421875" style="66" customWidth="1"/>
    <col min="31" max="31" width="22.140625" style="66" customWidth="1"/>
    <col min="32" max="32" width="14.421875" style="66" customWidth="1"/>
    <col min="33" max="16384" width="9.140625" style="66" customWidth="1"/>
  </cols>
  <sheetData>
    <row r="1" spans="1:102" s="70" customFormat="1" ht="15">
      <c r="A1" s="69"/>
      <c r="B1" s="82"/>
      <c r="C1" s="82"/>
      <c r="D1" s="82"/>
      <c r="F1" s="82"/>
      <c r="G1" s="97"/>
      <c r="H1" s="97"/>
      <c r="I1" s="97"/>
      <c r="CV1" s="71"/>
      <c r="CW1" s="71"/>
      <c r="CX1" s="71"/>
    </row>
    <row r="2" spans="1:102" s="70" customFormat="1" ht="15">
      <c r="A2" s="69"/>
      <c r="B2" s="82"/>
      <c r="C2" s="82"/>
      <c r="D2" s="82"/>
      <c r="F2" s="82"/>
      <c r="G2" s="97"/>
      <c r="H2" s="97"/>
      <c r="I2" s="97"/>
      <c r="M2" s="72"/>
      <c r="BO2" s="72"/>
      <c r="BP2" s="72"/>
      <c r="CV2" s="71"/>
      <c r="CW2" s="71"/>
      <c r="CX2" s="71"/>
    </row>
    <row r="3" spans="1:102" s="70" customFormat="1" ht="15">
      <c r="A3" s="69"/>
      <c r="B3" s="82"/>
      <c r="C3" s="82"/>
      <c r="D3" s="82"/>
      <c r="F3" s="82"/>
      <c r="G3" s="97"/>
      <c r="H3" s="97"/>
      <c r="I3" s="97"/>
      <c r="M3" s="72"/>
      <c r="BO3" s="72"/>
      <c r="BP3" s="72"/>
      <c r="CV3" s="71"/>
      <c r="CW3" s="71"/>
      <c r="CX3" s="71"/>
    </row>
    <row r="4" spans="1:102" s="70" customFormat="1" ht="15">
      <c r="A4" s="69"/>
      <c r="B4" s="82"/>
      <c r="C4" s="82"/>
      <c r="D4" s="82"/>
      <c r="F4" s="82"/>
      <c r="G4" s="97"/>
      <c r="H4" s="97"/>
      <c r="I4" s="97"/>
      <c r="M4" s="72"/>
      <c r="BO4" s="72"/>
      <c r="BP4" s="72"/>
      <c r="CV4" s="71"/>
      <c r="CW4" s="71"/>
      <c r="CX4" s="71"/>
    </row>
    <row r="5" spans="1:102" s="70" customFormat="1" ht="15">
      <c r="A5" s="69"/>
      <c r="B5" s="82"/>
      <c r="C5" s="82"/>
      <c r="D5" s="82"/>
      <c r="E5" s="83"/>
      <c r="F5" s="82"/>
      <c r="G5" s="172"/>
      <c r="H5" s="172"/>
      <c r="I5" s="172"/>
      <c r="M5" s="72"/>
      <c r="BO5" s="72"/>
      <c r="BP5" s="72"/>
      <c r="CV5" s="71"/>
      <c r="CW5" s="71"/>
      <c r="CX5" s="71"/>
    </row>
    <row r="6" spans="1:102" s="70" customFormat="1" ht="15">
      <c r="A6" s="162"/>
      <c r="B6" s="82"/>
      <c r="C6" s="82"/>
      <c r="D6" s="82"/>
      <c r="E6" s="82"/>
      <c r="F6" s="130"/>
      <c r="G6" s="172"/>
      <c r="H6" s="172"/>
      <c r="I6" s="172"/>
      <c r="M6" s="72"/>
      <c r="BO6" s="72"/>
      <c r="BP6" s="72"/>
      <c r="CV6" s="71"/>
      <c r="CW6" s="71"/>
      <c r="CX6" s="71"/>
    </row>
    <row r="7" spans="1:102" s="70" customFormat="1" ht="15">
      <c r="A7" s="69"/>
      <c r="B7" s="82"/>
      <c r="C7" s="82"/>
      <c r="D7" s="82"/>
      <c r="E7" s="82"/>
      <c r="F7" s="82"/>
      <c r="G7" s="172"/>
      <c r="H7" s="172"/>
      <c r="I7" s="172"/>
      <c r="M7" s="72"/>
      <c r="BO7" s="72"/>
      <c r="BP7" s="72"/>
      <c r="CV7" s="71"/>
      <c r="CW7" s="71"/>
      <c r="CX7" s="71"/>
    </row>
    <row r="8" ht="15" customHeight="1"/>
    <row r="169" ht="6" customHeight="1"/>
    <row r="190" ht="9.75" customHeight="1"/>
  </sheetData>
  <sheetProtection/>
  <printOptions/>
  <pageMargins left="0.1968503937007874" right="0.1968503937007874" top="0.3937007874015748" bottom="0.31496062992125984" header="0.31496062992125984" footer="0.35433070866141736"/>
  <pageSetup fitToHeight="19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E36"/>
  <sheetViews>
    <sheetView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4.57421875" style="8" customWidth="1"/>
    <col min="2" max="2" width="28.28125" style="8" customWidth="1"/>
    <col min="3" max="3" width="13.140625" style="185" hidden="1" customWidth="1"/>
    <col min="4" max="4" width="13.421875" style="185" customWidth="1"/>
    <col min="5" max="5" width="10.57421875" style="185" hidden="1" customWidth="1"/>
    <col min="6" max="6" width="11.140625" style="185" hidden="1" customWidth="1"/>
    <col min="7" max="7" width="12.8515625" style="8" customWidth="1"/>
    <col min="8" max="8" width="12.57421875" style="8" customWidth="1"/>
    <col min="9" max="16384" width="9.140625" style="8" customWidth="1"/>
  </cols>
  <sheetData>
    <row r="1" spans="3:7" s="5" customFormat="1" ht="12.75">
      <c r="C1" s="184"/>
      <c r="D1" s="550" t="s">
        <v>653</v>
      </c>
      <c r="E1" s="550"/>
      <c r="F1" s="550"/>
      <c r="G1" s="550"/>
    </row>
    <row r="2" spans="3:7" s="5" customFormat="1" ht="12.75">
      <c r="C2" s="184"/>
      <c r="D2" s="550" t="s">
        <v>213</v>
      </c>
      <c r="E2" s="550"/>
      <c r="F2" s="550"/>
      <c r="G2" s="550"/>
    </row>
    <row r="3" spans="3:7" s="5" customFormat="1" ht="12.75">
      <c r="C3" s="184"/>
      <c r="D3" s="550" t="s">
        <v>138</v>
      </c>
      <c r="E3" s="550"/>
      <c r="F3" s="550"/>
      <c r="G3" s="550"/>
    </row>
    <row r="4" spans="3:7" s="5" customFormat="1" ht="12.75">
      <c r="C4" s="184"/>
      <c r="D4" s="550" t="s">
        <v>139</v>
      </c>
      <c r="E4" s="550"/>
      <c r="F4" s="550"/>
      <c r="G4" s="550"/>
    </row>
    <row r="5" spans="3:7" s="5" customFormat="1" ht="12.75">
      <c r="C5" s="184"/>
      <c r="D5" s="412" t="s">
        <v>641</v>
      </c>
      <c r="E5" s="412"/>
      <c r="F5" s="412"/>
      <c r="G5" s="412"/>
    </row>
    <row r="7" ht="12.75">
      <c r="B7" s="2" t="s">
        <v>174</v>
      </c>
    </row>
    <row r="8" spans="2:6" s="2" customFormat="1" ht="12.75">
      <c r="B8" s="2" t="s">
        <v>636</v>
      </c>
      <c r="C8" s="186"/>
      <c r="D8" s="186"/>
      <c r="E8" s="186"/>
      <c r="F8" s="186"/>
    </row>
    <row r="9" ht="12.75">
      <c r="C9" s="190"/>
    </row>
    <row r="10" spans="1:31" s="14" customFormat="1" ht="30" customHeight="1">
      <c r="A10" s="27" t="s">
        <v>140</v>
      </c>
      <c r="B10" s="27" t="s">
        <v>421</v>
      </c>
      <c r="C10" s="187" t="s">
        <v>372</v>
      </c>
      <c r="D10" s="187" t="s">
        <v>634</v>
      </c>
      <c r="E10" s="187" t="s">
        <v>372</v>
      </c>
      <c r="F10" s="187" t="s">
        <v>372</v>
      </c>
      <c r="G10" s="187" t="s">
        <v>635</v>
      </c>
      <c r="H10" s="187" t="s">
        <v>611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12.75">
      <c r="A11" s="29"/>
      <c r="B11" s="29"/>
      <c r="C11" s="194">
        <v>2012</v>
      </c>
      <c r="D11" s="194" t="s">
        <v>155</v>
      </c>
      <c r="E11" s="194" t="s">
        <v>156</v>
      </c>
      <c r="F11" s="194" t="s">
        <v>526</v>
      </c>
      <c r="G11" s="194" t="s">
        <v>155</v>
      </c>
      <c r="H11" s="194" t="s">
        <v>155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</row>
    <row r="12" spans="1:31" ht="24.75" customHeight="1">
      <c r="A12" s="19">
        <v>1</v>
      </c>
      <c r="B12" s="7" t="s">
        <v>422</v>
      </c>
      <c r="C12" s="158">
        <v>1101.39</v>
      </c>
      <c r="D12" s="265">
        <v>1240.58</v>
      </c>
      <c r="E12" s="265">
        <v>1297.65</v>
      </c>
      <c r="F12" s="265">
        <v>1356.04</v>
      </c>
      <c r="G12" s="265">
        <v>1240.58</v>
      </c>
      <c r="H12" s="393">
        <f>G12/D12</f>
        <v>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  <c r="Z12" s="21"/>
      <c r="AA12" s="21"/>
      <c r="AB12" s="21"/>
      <c r="AC12" s="21"/>
      <c r="AD12" s="21"/>
      <c r="AE12" s="21"/>
    </row>
    <row r="13" spans="1:31" ht="24.75" customHeight="1">
      <c r="A13" s="19">
        <v>2</v>
      </c>
      <c r="B13" s="7" t="s">
        <v>423</v>
      </c>
      <c r="C13" s="158">
        <v>1544.58</v>
      </c>
      <c r="D13" s="265">
        <v>1722.19</v>
      </c>
      <c r="E13" s="265">
        <v>1801.41</v>
      </c>
      <c r="F13" s="265">
        <v>1882.47</v>
      </c>
      <c r="G13" s="265">
        <v>1722.19</v>
      </c>
      <c r="H13" s="393">
        <f aca="true" t="shared" si="0" ref="H13:H33">G13/D13</f>
        <v>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21"/>
      <c r="Z13" s="21"/>
      <c r="AA13" s="21"/>
      <c r="AB13" s="21"/>
      <c r="AC13" s="21"/>
      <c r="AD13" s="21"/>
      <c r="AE13" s="21"/>
    </row>
    <row r="14" spans="1:31" ht="24.75" customHeight="1">
      <c r="A14" s="19">
        <v>3</v>
      </c>
      <c r="B14" s="7" t="s">
        <v>424</v>
      </c>
      <c r="C14" s="191">
        <v>1231.41</v>
      </c>
      <c r="D14" s="266">
        <v>1328.9</v>
      </c>
      <c r="E14" s="266">
        <v>1390.03</v>
      </c>
      <c r="F14" s="266">
        <v>1452.58</v>
      </c>
      <c r="G14" s="266">
        <v>1328.9</v>
      </c>
      <c r="H14" s="393">
        <f t="shared" si="0"/>
        <v>1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8" ht="24.75" customHeight="1">
      <c r="A15" s="19">
        <v>4</v>
      </c>
      <c r="B15" s="7" t="s">
        <v>425</v>
      </c>
      <c r="C15" s="191">
        <v>470.69</v>
      </c>
      <c r="D15" s="267">
        <v>525.76</v>
      </c>
      <c r="E15" s="267">
        <v>549.95</v>
      </c>
      <c r="F15" s="267">
        <v>574.7</v>
      </c>
      <c r="G15" s="267">
        <v>525.76</v>
      </c>
      <c r="H15" s="393">
        <f t="shared" si="0"/>
        <v>1</v>
      </c>
    </row>
    <row r="16" spans="1:8" ht="24.75" customHeight="1">
      <c r="A16" s="19">
        <v>5</v>
      </c>
      <c r="B16" s="7" t="s">
        <v>426</v>
      </c>
      <c r="C16" s="191">
        <v>1771.48</v>
      </c>
      <c r="D16" s="267">
        <v>1955.4</v>
      </c>
      <c r="E16" s="267">
        <v>2045.35</v>
      </c>
      <c r="F16" s="267">
        <v>2137.39</v>
      </c>
      <c r="G16" s="267">
        <v>1955.4</v>
      </c>
      <c r="H16" s="393">
        <f t="shared" si="0"/>
        <v>1</v>
      </c>
    </row>
    <row r="17" spans="1:8" ht="24.75" customHeight="1">
      <c r="A17" s="19">
        <v>6</v>
      </c>
      <c r="B17" s="7" t="s">
        <v>427</v>
      </c>
      <c r="C17" s="191">
        <v>960.12</v>
      </c>
      <c r="D17" s="267">
        <v>1057.05</v>
      </c>
      <c r="E17" s="267">
        <v>1105.67</v>
      </c>
      <c r="F17" s="267">
        <v>1155.43</v>
      </c>
      <c r="G17" s="267">
        <v>1057.05</v>
      </c>
      <c r="H17" s="393">
        <f t="shared" si="0"/>
        <v>1</v>
      </c>
    </row>
    <row r="18" spans="1:8" ht="24.75" customHeight="1">
      <c r="A18" s="19">
        <v>7</v>
      </c>
      <c r="B18" s="7" t="s">
        <v>428</v>
      </c>
      <c r="C18" s="191">
        <v>2875.37</v>
      </c>
      <c r="D18" s="267">
        <v>3228.41</v>
      </c>
      <c r="E18" s="267">
        <v>3376.92</v>
      </c>
      <c r="F18" s="267">
        <v>3528.88</v>
      </c>
      <c r="G18" s="267">
        <v>3228.41</v>
      </c>
      <c r="H18" s="393">
        <f t="shared" si="0"/>
        <v>1</v>
      </c>
    </row>
    <row r="19" spans="1:8" ht="24.75" customHeight="1">
      <c r="A19" s="19">
        <v>8</v>
      </c>
      <c r="B19" s="7" t="s">
        <v>429</v>
      </c>
      <c r="C19" s="191">
        <v>471.31</v>
      </c>
      <c r="D19" s="267">
        <v>531.28</v>
      </c>
      <c r="E19" s="267">
        <v>555.73</v>
      </c>
      <c r="F19" s="267">
        <v>580.73</v>
      </c>
      <c r="G19" s="267">
        <v>531.28</v>
      </c>
      <c r="H19" s="393">
        <f t="shared" si="0"/>
        <v>1</v>
      </c>
    </row>
    <row r="20" spans="1:8" ht="24.75" customHeight="1">
      <c r="A20" s="19">
        <v>9</v>
      </c>
      <c r="B20" s="7" t="s">
        <v>430</v>
      </c>
      <c r="C20" s="191">
        <v>685.09</v>
      </c>
      <c r="D20" s="267">
        <v>758.98</v>
      </c>
      <c r="E20" s="267">
        <v>793.89</v>
      </c>
      <c r="F20" s="267">
        <v>829.62</v>
      </c>
      <c r="G20" s="267">
        <v>758.98</v>
      </c>
      <c r="H20" s="393">
        <f t="shared" si="0"/>
        <v>1</v>
      </c>
    </row>
    <row r="21" spans="1:8" ht="24.75" customHeight="1">
      <c r="A21" s="19">
        <v>10</v>
      </c>
      <c r="B21" s="7" t="s">
        <v>431</v>
      </c>
      <c r="C21" s="191">
        <v>2241.54</v>
      </c>
      <c r="D21" s="267">
        <v>2429.41</v>
      </c>
      <c r="E21" s="267">
        <v>2541.17</v>
      </c>
      <c r="F21" s="267">
        <v>2655.52</v>
      </c>
      <c r="G21" s="267">
        <v>2429.41</v>
      </c>
      <c r="H21" s="393">
        <f t="shared" si="0"/>
        <v>1</v>
      </c>
    </row>
    <row r="22" spans="1:8" ht="24.75" customHeight="1">
      <c r="A22" s="19">
        <v>11</v>
      </c>
      <c r="B22" s="7" t="s">
        <v>432</v>
      </c>
      <c r="C22" s="191">
        <v>1258.91</v>
      </c>
      <c r="D22" s="267">
        <v>1438.6</v>
      </c>
      <c r="E22" s="267">
        <v>1504.78</v>
      </c>
      <c r="F22" s="267">
        <v>1572.5</v>
      </c>
      <c r="G22" s="267">
        <v>1438.6</v>
      </c>
      <c r="H22" s="393">
        <f t="shared" si="0"/>
        <v>1</v>
      </c>
    </row>
    <row r="23" spans="1:8" ht="24.75" customHeight="1">
      <c r="A23" s="19">
        <v>12</v>
      </c>
      <c r="B23" s="7" t="s">
        <v>433</v>
      </c>
      <c r="C23" s="191">
        <v>720.72</v>
      </c>
      <c r="D23" s="267">
        <v>805.2</v>
      </c>
      <c r="E23" s="267">
        <v>842.25</v>
      </c>
      <c r="F23" s="267">
        <v>880.15</v>
      </c>
      <c r="G23" s="267">
        <v>805.2</v>
      </c>
      <c r="H23" s="393">
        <f t="shared" si="0"/>
        <v>1</v>
      </c>
    </row>
    <row r="24" spans="1:8" ht="24.75" customHeight="1">
      <c r="A24" s="19">
        <v>13</v>
      </c>
      <c r="B24" s="7" t="s">
        <v>434</v>
      </c>
      <c r="C24" s="191">
        <v>360.67</v>
      </c>
      <c r="D24" s="267">
        <v>389.84</v>
      </c>
      <c r="E24" s="267">
        <v>407.77</v>
      </c>
      <c r="F24" s="267">
        <v>426.12</v>
      </c>
      <c r="G24" s="267">
        <v>389.84</v>
      </c>
      <c r="H24" s="393">
        <f t="shared" si="0"/>
        <v>1</v>
      </c>
    </row>
    <row r="25" spans="1:8" ht="24.75" customHeight="1">
      <c r="A25" s="19">
        <v>14</v>
      </c>
      <c r="B25" s="7" t="s">
        <v>435</v>
      </c>
      <c r="C25" s="191">
        <v>1773.35</v>
      </c>
      <c r="D25" s="267">
        <v>2002.32</v>
      </c>
      <c r="E25" s="267">
        <v>2094.43</v>
      </c>
      <c r="F25" s="267">
        <v>2188.68</v>
      </c>
      <c r="G25" s="267">
        <v>2002.32</v>
      </c>
      <c r="H25" s="393">
        <f t="shared" si="0"/>
        <v>1</v>
      </c>
    </row>
    <row r="26" spans="1:8" ht="24.75" customHeight="1">
      <c r="A26" s="19">
        <v>15</v>
      </c>
      <c r="B26" s="7" t="s">
        <v>436</v>
      </c>
      <c r="C26" s="191">
        <v>444.43</v>
      </c>
      <c r="D26" s="267">
        <v>482.98</v>
      </c>
      <c r="E26" s="267">
        <v>505.21</v>
      </c>
      <c r="F26" s="267">
        <v>527.94</v>
      </c>
      <c r="G26" s="267">
        <v>482.98</v>
      </c>
      <c r="H26" s="393">
        <f t="shared" si="0"/>
        <v>1</v>
      </c>
    </row>
    <row r="27" spans="1:8" ht="24.75" customHeight="1">
      <c r="A27" s="19">
        <v>16</v>
      </c>
      <c r="B27" s="7" t="s">
        <v>437</v>
      </c>
      <c r="C27" s="191">
        <v>1307.67</v>
      </c>
      <c r="D27" s="267">
        <v>1410.31</v>
      </c>
      <c r="E27" s="267">
        <v>1475.19</v>
      </c>
      <c r="F27" s="267">
        <v>1541.58</v>
      </c>
      <c r="G27" s="267">
        <v>1410.31</v>
      </c>
      <c r="H27" s="393">
        <f t="shared" si="0"/>
        <v>1</v>
      </c>
    </row>
    <row r="28" spans="1:8" ht="24.75" customHeight="1">
      <c r="A28" s="19">
        <v>17</v>
      </c>
      <c r="B28" s="7" t="s">
        <v>438</v>
      </c>
      <c r="C28" s="191">
        <v>528.82</v>
      </c>
      <c r="D28" s="267">
        <v>596.14</v>
      </c>
      <c r="E28" s="267">
        <v>623.57</v>
      </c>
      <c r="F28" s="267">
        <v>651.63</v>
      </c>
      <c r="G28" s="267">
        <v>596.14</v>
      </c>
      <c r="H28" s="393">
        <f t="shared" si="0"/>
        <v>1</v>
      </c>
    </row>
    <row r="29" spans="1:8" ht="24.75" customHeight="1">
      <c r="A29" s="19">
        <v>18</v>
      </c>
      <c r="B29" s="7" t="s">
        <v>296</v>
      </c>
      <c r="C29" s="191">
        <v>1587.08</v>
      </c>
      <c r="D29" s="267">
        <f>1751.85-127.5</f>
        <v>1624.35</v>
      </c>
      <c r="E29" s="267">
        <v>1832.44</v>
      </c>
      <c r="F29" s="267">
        <v>1914.9</v>
      </c>
      <c r="G29" s="267">
        <f>1751.85-127.5</f>
        <v>1624.35</v>
      </c>
      <c r="H29" s="393">
        <f t="shared" si="0"/>
        <v>1</v>
      </c>
    </row>
    <row r="30" spans="1:8" ht="24.75" customHeight="1">
      <c r="A30" s="19">
        <v>19</v>
      </c>
      <c r="B30" s="7" t="s">
        <v>297</v>
      </c>
      <c r="C30" s="191">
        <v>747.6</v>
      </c>
      <c r="D30" s="267">
        <v>828.66</v>
      </c>
      <c r="E30" s="267">
        <v>866.79</v>
      </c>
      <c r="F30" s="267">
        <v>905.79</v>
      </c>
      <c r="G30" s="267">
        <v>828.66</v>
      </c>
      <c r="H30" s="393">
        <f t="shared" si="0"/>
        <v>1</v>
      </c>
    </row>
    <row r="31" spans="1:8" ht="24.75" customHeight="1">
      <c r="A31" s="19">
        <v>20</v>
      </c>
      <c r="B31" s="7" t="s">
        <v>298</v>
      </c>
      <c r="C31" s="191">
        <v>1558.33</v>
      </c>
      <c r="D31" s="267">
        <v>1715.97</v>
      </c>
      <c r="E31" s="267">
        <v>1794.91</v>
      </c>
      <c r="F31" s="267">
        <v>1875.68</v>
      </c>
      <c r="G31" s="267">
        <v>1715.97</v>
      </c>
      <c r="H31" s="393">
        <f t="shared" si="0"/>
        <v>1</v>
      </c>
    </row>
    <row r="32" spans="1:8" ht="24.75" customHeight="1">
      <c r="A32" s="19">
        <v>21</v>
      </c>
      <c r="B32" s="7" t="s">
        <v>299</v>
      </c>
      <c r="C32" s="191">
        <v>6265.19</v>
      </c>
      <c r="D32" s="267">
        <v>6976.37</v>
      </c>
      <c r="E32" s="267">
        <v>7297.29</v>
      </c>
      <c r="F32" s="267">
        <v>7625.67</v>
      </c>
      <c r="G32" s="267">
        <v>6976.37</v>
      </c>
      <c r="H32" s="393">
        <f t="shared" si="0"/>
        <v>1</v>
      </c>
    </row>
    <row r="33" spans="1:8" s="22" customFormat="1" ht="24.75" customHeight="1">
      <c r="A33" s="26" t="s">
        <v>300</v>
      </c>
      <c r="B33" s="26"/>
      <c r="C33" s="163">
        <f>SUM(C12:C32)</f>
        <v>29905.749999999996</v>
      </c>
      <c r="D33" s="163">
        <f>SUM(D12:D32)</f>
        <v>33048.700000000004</v>
      </c>
      <c r="E33" s="163">
        <f>SUM(E12:E32)</f>
        <v>34702.399999999994</v>
      </c>
      <c r="F33" s="163">
        <f>SUM(F12:F32)</f>
        <v>36264.00000000001</v>
      </c>
      <c r="G33" s="163">
        <f>SUM(G12:G32)</f>
        <v>33048.700000000004</v>
      </c>
      <c r="H33" s="394">
        <f t="shared" si="0"/>
        <v>1</v>
      </c>
    </row>
    <row r="34" spans="1:3" ht="12.75" customHeight="1" hidden="1">
      <c r="A34" s="23"/>
      <c r="B34" s="23"/>
      <c r="C34" s="192"/>
    </row>
    <row r="35" ht="12.75" customHeight="1" hidden="1">
      <c r="C35" s="192"/>
    </row>
    <row r="36" ht="12.75" hidden="1">
      <c r="C36" s="193"/>
    </row>
  </sheetData>
  <sheetProtection/>
  <mergeCells count="5">
    <mergeCell ref="D1:G1"/>
    <mergeCell ref="D2:G2"/>
    <mergeCell ref="D3:G3"/>
    <mergeCell ref="D4:G4"/>
    <mergeCell ref="D5:G5"/>
  </mergeCells>
  <printOptions/>
  <pageMargins left="0.42" right="0.5905511811023623" top="0.5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AH37"/>
  <sheetViews>
    <sheetView view="pageBreakPreview" zoomScale="120" zoomScaleNormal="80" zoomScaleSheetLayoutView="120" zoomScalePageLayoutView="0" workbookViewId="0" topLeftCell="A1">
      <selection activeCell="D3" sqref="D3:E3"/>
    </sheetView>
  </sheetViews>
  <sheetFormatPr defaultColWidth="9.140625" defaultRowHeight="12.75"/>
  <cols>
    <col min="1" max="1" width="9.57421875" style="3" customWidth="1"/>
    <col min="2" max="2" width="31.140625" style="3" customWidth="1"/>
    <col min="3" max="3" width="15.00390625" style="3" hidden="1" customWidth="1"/>
    <col min="4" max="4" width="11.7109375" style="3" customWidth="1"/>
    <col min="5" max="6" width="13.57421875" style="3" customWidth="1"/>
    <col min="7" max="8" width="9.140625" style="3" hidden="1" customWidth="1"/>
    <col min="9" max="9" width="9.140625" style="3" customWidth="1"/>
    <col min="10" max="16384" width="9.140625" style="3" customWidth="1"/>
  </cols>
  <sheetData>
    <row r="1" spans="4:5" s="5" customFormat="1" ht="12.75">
      <c r="D1" s="411" t="s">
        <v>652</v>
      </c>
      <c r="E1" s="411"/>
    </row>
    <row r="2" spans="4:5" s="5" customFormat="1" ht="12.75">
      <c r="D2" s="411" t="s">
        <v>213</v>
      </c>
      <c r="E2" s="411"/>
    </row>
    <row r="3" spans="4:5" s="5" customFormat="1" ht="12.75">
      <c r="D3" s="411" t="s">
        <v>138</v>
      </c>
      <c r="E3" s="411"/>
    </row>
    <row r="4" spans="4:5" s="5" customFormat="1" ht="12.75">
      <c r="D4" s="411" t="s">
        <v>139</v>
      </c>
      <c r="E4" s="411"/>
    </row>
    <row r="5" spans="4:5" s="5" customFormat="1" ht="12.75">
      <c r="D5" s="412" t="s">
        <v>641</v>
      </c>
      <c r="E5" s="412"/>
    </row>
    <row r="7" spans="2:6" ht="12.75">
      <c r="B7" s="2" t="s">
        <v>373</v>
      </c>
      <c r="C7" s="11"/>
      <c r="D7" s="11"/>
      <c r="E7" s="11"/>
      <c r="F7" s="11"/>
    </row>
    <row r="8" spans="2:6" s="2" customFormat="1" ht="12.75">
      <c r="B8" s="2" t="s">
        <v>637</v>
      </c>
      <c r="C8" s="11"/>
      <c r="D8" s="11"/>
      <c r="E8" s="11"/>
      <c r="F8" s="11"/>
    </row>
    <row r="10" spans="1:34" s="41" customFormat="1" ht="42" customHeight="1">
      <c r="A10" s="27" t="s">
        <v>140</v>
      </c>
      <c r="B10" s="27" t="s">
        <v>421</v>
      </c>
      <c r="C10" s="165" t="s">
        <v>372</v>
      </c>
      <c r="D10" s="187" t="s">
        <v>634</v>
      </c>
      <c r="E10" s="187" t="s">
        <v>635</v>
      </c>
      <c r="F10" s="187" t="s">
        <v>611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6"/>
      <c r="AB10" s="166"/>
      <c r="AC10" s="166"/>
      <c r="AD10" s="166"/>
      <c r="AE10" s="166"/>
      <c r="AF10" s="166"/>
      <c r="AG10" s="166"/>
      <c r="AH10" s="166"/>
    </row>
    <row r="11" spans="1:34" s="2" customFormat="1" ht="12.75">
      <c r="A11" s="29"/>
      <c r="B11" s="29"/>
      <c r="C11" s="1">
        <v>2012</v>
      </c>
      <c r="D11" s="1">
        <v>2014</v>
      </c>
      <c r="E11" s="1">
        <v>2014</v>
      </c>
      <c r="F11" s="1">
        <v>2014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9"/>
      <c r="AB11" s="179"/>
      <c r="AC11" s="179"/>
      <c r="AD11" s="179"/>
      <c r="AE11" s="179"/>
      <c r="AF11" s="179"/>
      <c r="AG11" s="179"/>
      <c r="AH11" s="179"/>
    </row>
    <row r="12" spans="1:34" ht="12.75">
      <c r="A12" s="164">
        <v>1</v>
      </c>
      <c r="B12" s="7" t="s">
        <v>422</v>
      </c>
      <c r="C12" s="150">
        <f>G12+H12</f>
        <v>222</v>
      </c>
      <c r="D12" s="150">
        <f>G12+H12</f>
        <v>222</v>
      </c>
      <c r="E12" s="150">
        <f>H12+I12+G12</f>
        <v>222</v>
      </c>
      <c r="F12" s="395">
        <f>E12/D12</f>
        <v>1</v>
      </c>
      <c r="G12" s="167">
        <v>50</v>
      </c>
      <c r="H12" s="150">
        <v>172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8"/>
      <c r="AB12" s="168"/>
      <c r="AC12" s="168"/>
      <c r="AD12" s="168"/>
      <c r="AE12" s="168"/>
      <c r="AF12" s="168"/>
      <c r="AG12" s="168"/>
      <c r="AH12" s="168"/>
    </row>
    <row r="13" spans="1:34" ht="12.75">
      <c r="A13" s="164">
        <v>2</v>
      </c>
      <c r="B13" s="7" t="s">
        <v>423</v>
      </c>
      <c r="C13" s="150">
        <f aca="true" t="shared" si="0" ref="C13:C31">G13+H13</f>
        <v>114</v>
      </c>
      <c r="D13" s="150">
        <f aca="true" t="shared" si="1" ref="D13:D30">G13+H13</f>
        <v>114</v>
      </c>
      <c r="E13" s="150">
        <f aca="true" t="shared" si="2" ref="E13:E30">H13+I13+G13</f>
        <v>114</v>
      </c>
      <c r="F13" s="395">
        <f aca="true" t="shared" si="3" ref="F13:F31">E13/D13</f>
        <v>1</v>
      </c>
      <c r="G13" s="167">
        <v>50</v>
      </c>
      <c r="H13" s="150">
        <v>64</v>
      </c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  <c r="AB13" s="168"/>
      <c r="AC13" s="168"/>
      <c r="AD13" s="168"/>
      <c r="AE13" s="168"/>
      <c r="AF13" s="168"/>
      <c r="AG13" s="168"/>
      <c r="AH13" s="168"/>
    </row>
    <row r="14" spans="1:34" ht="12.75">
      <c r="A14" s="164">
        <v>3</v>
      </c>
      <c r="B14" s="7" t="s">
        <v>424</v>
      </c>
      <c r="C14" s="150">
        <f t="shared" si="0"/>
        <v>234</v>
      </c>
      <c r="D14" s="150">
        <f t="shared" si="1"/>
        <v>234</v>
      </c>
      <c r="E14" s="150">
        <f t="shared" si="2"/>
        <v>234</v>
      </c>
      <c r="F14" s="395">
        <f t="shared" si="3"/>
        <v>1</v>
      </c>
      <c r="G14" s="167">
        <v>50</v>
      </c>
      <c r="H14" s="150">
        <v>184</v>
      </c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</row>
    <row r="15" spans="1:8" ht="12.75">
      <c r="A15" s="164">
        <v>4</v>
      </c>
      <c r="B15" s="7" t="s">
        <v>425</v>
      </c>
      <c r="C15" s="150">
        <f t="shared" si="0"/>
        <v>319</v>
      </c>
      <c r="D15" s="150">
        <f t="shared" si="1"/>
        <v>319</v>
      </c>
      <c r="E15" s="150">
        <f t="shared" si="2"/>
        <v>319</v>
      </c>
      <c r="F15" s="395">
        <f t="shared" si="3"/>
        <v>1</v>
      </c>
      <c r="G15" s="167">
        <v>50</v>
      </c>
      <c r="H15" s="151">
        <v>269</v>
      </c>
    </row>
    <row r="16" spans="1:8" ht="12.75">
      <c r="A16" s="164">
        <v>5</v>
      </c>
      <c r="B16" s="7" t="s">
        <v>426</v>
      </c>
      <c r="C16" s="150">
        <f t="shared" si="0"/>
        <v>91</v>
      </c>
      <c r="D16" s="150">
        <f t="shared" si="1"/>
        <v>91</v>
      </c>
      <c r="E16" s="150">
        <f t="shared" si="2"/>
        <v>91</v>
      </c>
      <c r="F16" s="395">
        <f t="shared" si="3"/>
        <v>1</v>
      </c>
      <c r="G16" s="167">
        <v>50</v>
      </c>
      <c r="H16" s="150">
        <v>41</v>
      </c>
    </row>
    <row r="17" spans="1:8" ht="12.75">
      <c r="A17" s="164">
        <v>6</v>
      </c>
      <c r="B17" s="7" t="s">
        <v>427</v>
      </c>
      <c r="C17" s="150">
        <f t="shared" si="0"/>
        <v>194</v>
      </c>
      <c r="D17" s="150">
        <f t="shared" si="1"/>
        <v>194</v>
      </c>
      <c r="E17" s="150">
        <f t="shared" si="2"/>
        <v>194</v>
      </c>
      <c r="F17" s="395">
        <f t="shared" si="3"/>
        <v>1</v>
      </c>
      <c r="G17" s="167">
        <v>50</v>
      </c>
      <c r="H17" s="150">
        <v>144</v>
      </c>
    </row>
    <row r="18" spans="1:8" ht="12.75">
      <c r="A18" s="164">
        <v>7</v>
      </c>
      <c r="B18" s="7" t="s">
        <v>428</v>
      </c>
      <c r="C18" s="150">
        <f t="shared" si="0"/>
        <v>116</v>
      </c>
      <c r="D18" s="150">
        <f t="shared" si="1"/>
        <v>116</v>
      </c>
      <c r="E18" s="150">
        <f t="shared" si="2"/>
        <v>116</v>
      </c>
      <c r="F18" s="395">
        <f t="shared" si="3"/>
        <v>1</v>
      </c>
      <c r="G18" s="167">
        <v>50</v>
      </c>
      <c r="H18" s="150">
        <v>66</v>
      </c>
    </row>
    <row r="19" spans="1:8" ht="12.75">
      <c r="A19" s="164">
        <v>8</v>
      </c>
      <c r="B19" s="7" t="s">
        <v>429</v>
      </c>
      <c r="C19" s="150">
        <f t="shared" si="0"/>
        <v>319</v>
      </c>
      <c r="D19" s="150">
        <f t="shared" si="1"/>
        <v>319</v>
      </c>
      <c r="E19" s="150">
        <f t="shared" si="2"/>
        <v>319</v>
      </c>
      <c r="F19" s="395">
        <f t="shared" si="3"/>
        <v>1</v>
      </c>
      <c r="G19" s="167">
        <v>50</v>
      </c>
      <c r="H19" s="151">
        <v>269</v>
      </c>
    </row>
    <row r="20" spans="1:8" ht="12.75">
      <c r="A20" s="164">
        <v>9</v>
      </c>
      <c r="B20" s="7" t="s">
        <v>430</v>
      </c>
      <c r="C20" s="150">
        <f t="shared" si="0"/>
        <v>273</v>
      </c>
      <c r="D20" s="150">
        <f t="shared" si="1"/>
        <v>273</v>
      </c>
      <c r="E20" s="150">
        <f t="shared" si="2"/>
        <v>273</v>
      </c>
      <c r="F20" s="395">
        <f t="shared" si="3"/>
        <v>1</v>
      </c>
      <c r="G20" s="167">
        <v>50</v>
      </c>
      <c r="H20" s="151">
        <v>223</v>
      </c>
    </row>
    <row r="21" spans="1:8" ht="12.75">
      <c r="A21" s="164">
        <v>10</v>
      </c>
      <c r="B21" s="7" t="s">
        <v>431</v>
      </c>
      <c r="C21" s="150">
        <f t="shared" si="0"/>
        <v>102</v>
      </c>
      <c r="D21" s="150">
        <f t="shared" si="1"/>
        <v>102</v>
      </c>
      <c r="E21" s="150">
        <f t="shared" si="2"/>
        <v>102</v>
      </c>
      <c r="F21" s="395">
        <f t="shared" si="3"/>
        <v>1</v>
      </c>
      <c r="G21" s="167">
        <v>50</v>
      </c>
      <c r="H21" s="150">
        <v>52</v>
      </c>
    </row>
    <row r="22" spans="1:8" ht="12.75">
      <c r="A22" s="164">
        <v>11</v>
      </c>
      <c r="B22" s="7" t="s">
        <v>432</v>
      </c>
      <c r="C22" s="150">
        <f t="shared" si="0"/>
        <v>102</v>
      </c>
      <c r="D22" s="150">
        <f t="shared" si="1"/>
        <v>102</v>
      </c>
      <c r="E22" s="150">
        <f t="shared" si="2"/>
        <v>102</v>
      </c>
      <c r="F22" s="395">
        <f t="shared" si="3"/>
        <v>1</v>
      </c>
      <c r="G22" s="167">
        <v>50</v>
      </c>
      <c r="H22" s="150">
        <v>52</v>
      </c>
    </row>
    <row r="23" spans="1:8" ht="12.75">
      <c r="A23" s="164">
        <v>12</v>
      </c>
      <c r="B23" s="7" t="s">
        <v>433</v>
      </c>
      <c r="C23" s="150">
        <f t="shared" si="0"/>
        <v>284</v>
      </c>
      <c r="D23" s="150">
        <f t="shared" si="1"/>
        <v>284</v>
      </c>
      <c r="E23" s="150">
        <f t="shared" si="2"/>
        <v>284</v>
      </c>
      <c r="F23" s="395">
        <f t="shared" si="3"/>
        <v>1</v>
      </c>
      <c r="G23" s="167">
        <v>50</v>
      </c>
      <c r="H23" s="150">
        <v>234</v>
      </c>
    </row>
    <row r="24" spans="1:8" ht="12.75">
      <c r="A24" s="164">
        <v>13</v>
      </c>
      <c r="B24" s="7" t="s">
        <v>434</v>
      </c>
      <c r="C24" s="150">
        <f t="shared" si="0"/>
        <v>256</v>
      </c>
      <c r="D24" s="150">
        <f t="shared" si="1"/>
        <v>256</v>
      </c>
      <c r="E24" s="150">
        <f t="shared" si="2"/>
        <v>256</v>
      </c>
      <c r="F24" s="395">
        <f t="shared" si="3"/>
        <v>1</v>
      </c>
      <c r="G24" s="167">
        <v>50</v>
      </c>
      <c r="H24" s="150">
        <v>206</v>
      </c>
    </row>
    <row r="25" spans="1:8" ht="12.75">
      <c r="A25" s="164">
        <v>14</v>
      </c>
      <c r="B25" s="7" t="s">
        <v>435</v>
      </c>
      <c r="C25" s="150">
        <f t="shared" si="0"/>
        <v>91</v>
      </c>
      <c r="D25" s="150">
        <f t="shared" si="1"/>
        <v>91</v>
      </c>
      <c r="E25" s="150">
        <f t="shared" si="2"/>
        <v>91</v>
      </c>
      <c r="F25" s="395">
        <f t="shared" si="3"/>
        <v>1</v>
      </c>
      <c r="G25" s="167">
        <v>50</v>
      </c>
      <c r="H25" s="150">
        <v>41</v>
      </c>
    </row>
    <row r="26" spans="1:8" ht="12.75">
      <c r="A26" s="164">
        <v>15</v>
      </c>
      <c r="B26" s="7" t="s">
        <v>436</v>
      </c>
      <c r="C26" s="150">
        <f t="shared" si="0"/>
        <v>304</v>
      </c>
      <c r="D26" s="150">
        <f t="shared" si="1"/>
        <v>304</v>
      </c>
      <c r="E26" s="150">
        <f t="shared" si="2"/>
        <v>304</v>
      </c>
      <c r="F26" s="395">
        <f t="shared" si="3"/>
        <v>1</v>
      </c>
      <c r="G26" s="167">
        <v>50</v>
      </c>
      <c r="H26" s="150">
        <v>254</v>
      </c>
    </row>
    <row r="27" spans="1:8" ht="12.75">
      <c r="A27" s="164">
        <v>16</v>
      </c>
      <c r="B27" s="7" t="s">
        <v>437</v>
      </c>
      <c r="C27" s="150">
        <f t="shared" si="0"/>
        <v>104</v>
      </c>
      <c r="D27" s="150">
        <f t="shared" si="1"/>
        <v>104</v>
      </c>
      <c r="E27" s="150">
        <f t="shared" si="2"/>
        <v>104</v>
      </c>
      <c r="F27" s="395">
        <f t="shared" si="3"/>
        <v>1</v>
      </c>
      <c r="G27" s="167">
        <v>50</v>
      </c>
      <c r="H27" s="150">
        <v>54</v>
      </c>
    </row>
    <row r="28" spans="1:8" ht="12.75">
      <c r="A28" s="164">
        <v>17</v>
      </c>
      <c r="B28" s="7" t="s">
        <v>438</v>
      </c>
      <c r="C28" s="150">
        <f t="shared" si="0"/>
        <v>352</v>
      </c>
      <c r="D28" s="150">
        <f t="shared" si="1"/>
        <v>352</v>
      </c>
      <c r="E28" s="150">
        <f t="shared" si="2"/>
        <v>352</v>
      </c>
      <c r="F28" s="395">
        <f t="shared" si="3"/>
        <v>1</v>
      </c>
      <c r="G28" s="167">
        <v>50</v>
      </c>
      <c r="H28" s="150">
        <v>302</v>
      </c>
    </row>
    <row r="29" spans="1:8" ht="12.75">
      <c r="A29" s="164">
        <v>18</v>
      </c>
      <c r="B29" s="7" t="s">
        <v>296</v>
      </c>
      <c r="C29" s="150">
        <f t="shared" si="0"/>
        <v>116</v>
      </c>
      <c r="D29" s="150">
        <f t="shared" si="1"/>
        <v>116</v>
      </c>
      <c r="E29" s="150">
        <f t="shared" si="2"/>
        <v>116</v>
      </c>
      <c r="F29" s="395">
        <f t="shared" si="3"/>
        <v>1</v>
      </c>
      <c r="G29" s="167">
        <v>50</v>
      </c>
      <c r="H29" s="150">
        <v>66</v>
      </c>
    </row>
    <row r="30" spans="1:8" ht="12.75">
      <c r="A30" s="164">
        <v>19</v>
      </c>
      <c r="B30" s="7" t="s">
        <v>297</v>
      </c>
      <c r="C30" s="150">
        <f t="shared" si="0"/>
        <v>293</v>
      </c>
      <c r="D30" s="150">
        <f t="shared" si="1"/>
        <v>293</v>
      </c>
      <c r="E30" s="150">
        <f t="shared" si="2"/>
        <v>293</v>
      </c>
      <c r="F30" s="395">
        <f t="shared" si="3"/>
        <v>1</v>
      </c>
      <c r="G30" s="167">
        <v>50</v>
      </c>
      <c r="H30" s="150">
        <v>243</v>
      </c>
    </row>
    <row r="31" spans="1:8" ht="12.75">
      <c r="A31" s="164">
        <v>20</v>
      </c>
      <c r="B31" s="7" t="s">
        <v>298</v>
      </c>
      <c r="C31" s="150">
        <f t="shared" si="0"/>
        <v>114</v>
      </c>
      <c r="D31" s="150">
        <f>G31+H31</f>
        <v>114</v>
      </c>
      <c r="E31" s="150">
        <f>H31+I31+G31</f>
        <v>114</v>
      </c>
      <c r="F31" s="395">
        <f t="shared" si="3"/>
        <v>1</v>
      </c>
      <c r="G31" s="167">
        <v>50</v>
      </c>
      <c r="H31" s="150">
        <v>64</v>
      </c>
    </row>
    <row r="32" spans="1:7" ht="12.75">
      <c r="A32" s="164">
        <v>21</v>
      </c>
      <c r="B32" s="7" t="s">
        <v>299</v>
      </c>
      <c r="C32" s="151"/>
      <c r="D32" s="177"/>
      <c r="E32" s="177"/>
      <c r="F32" s="395"/>
      <c r="G32" s="167">
        <v>50</v>
      </c>
    </row>
    <row r="33" spans="1:6" s="169" customFormat="1" ht="12.75">
      <c r="A33" s="26" t="s">
        <v>300</v>
      </c>
      <c r="B33" s="26"/>
      <c r="C33" s="15">
        <f>SUM(C12:C32)</f>
        <v>4000</v>
      </c>
      <c r="D33" s="15">
        <f>SUM(D12:D32)</f>
        <v>4000</v>
      </c>
      <c r="E33" s="15">
        <f>SUM(E12:E32)</f>
        <v>4000</v>
      </c>
      <c r="F33" s="396">
        <f>E33/D33</f>
        <v>1</v>
      </c>
    </row>
    <row r="34" ht="12.75" customHeight="1" hidden="1"/>
    <row r="35" ht="12.75" customHeight="1" hidden="1"/>
    <row r="36" spans="3:6" ht="12.75" hidden="1">
      <c r="C36" s="28"/>
      <c r="D36" s="28"/>
      <c r="E36" s="28"/>
      <c r="F36" s="189"/>
    </row>
    <row r="37" spans="3:4" ht="12.75">
      <c r="C37" s="180"/>
      <c r="D37" s="180"/>
    </row>
  </sheetData>
  <sheetProtection/>
  <mergeCells count="5">
    <mergeCell ref="D1:E1"/>
    <mergeCell ref="D2:E2"/>
    <mergeCell ref="D3:E3"/>
    <mergeCell ref="D4:E4"/>
    <mergeCell ref="D5:E5"/>
  </mergeCells>
  <printOptions/>
  <pageMargins left="0.75" right="0.75" top="0.3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AF34"/>
  <sheetViews>
    <sheetView zoomScalePageLayoutView="0" workbookViewId="0" topLeftCell="A1">
      <selection activeCell="O46" sqref="O46"/>
    </sheetView>
  </sheetViews>
  <sheetFormatPr defaultColWidth="9.140625" defaultRowHeight="12.75"/>
  <cols>
    <col min="1" max="1" width="6.00390625" style="8" customWidth="1"/>
    <col min="2" max="2" width="23.421875" style="8" customWidth="1"/>
    <col min="3" max="3" width="15.421875" style="8" hidden="1" customWidth="1"/>
    <col min="4" max="5" width="14.421875" style="8" hidden="1" customWidth="1"/>
    <col min="6" max="6" width="13.00390625" style="8" hidden="1" customWidth="1"/>
    <col min="7" max="7" width="10.28125" style="8" bestFit="1" customWidth="1"/>
    <col min="8" max="8" width="10.28125" style="8" hidden="1" customWidth="1"/>
    <col min="9" max="9" width="11.7109375" style="8" hidden="1" customWidth="1"/>
    <col min="10" max="10" width="13.28125" style="8" customWidth="1"/>
    <col min="11" max="11" width="12.140625" style="8" customWidth="1"/>
    <col min="12" max="16384" width="9.140625" style="8" customWidth="1"/>
  </cols>
  <sheetData>
    <row r="1" spans="7:10" s="5" customFormat="1" ht="12.75">
      <c r="G1" s="411" t="s">
        <v>651</v>
      </c>
      <c r="H1" s="411"/>
      <c r="I1" s="411"/>
      <c r="J1" s="411"/>
    </row>
    <row r="2" spans="7:10" s="5" customFormat="1" ht="12.75">
      <c r="G2" s="411" t="s">
        <v>213</v>
      </c>
      <c r="H2" s="411"/>
      <c r="I2" s="411"/>
      <c r="J2" s="411"/>
    </row>
    <row r="3" spans="7:10" s="5" customFormat="1" ht="12.75">
      <c r="G3" s="411" t="s">
        <v>138</v>
      </c>
      <c r="H3" s="411"/>
      <c r="I3" s="411"/>
      <c r="J3" s="411"/>
    </row>
    <row r="4" spans="7:10" s="5" customFormat="1" ht="12.75">
      <c r="G4" s="411" t="s">
        <v>139</v>
      </c>
      <c r="H4" s="411"/>
      <c r="I4" s="411"/>
      <c r="J4" s="411"/>
    </row>
    <row r="5" spans="3:10" s="5" customFormat="1" ht="12.75">
      <c r="C5"/>
      <c r="G5" s="412" t="s">
        <v>641</v>
      </c>
      <c r="H5" s="412"/>
      <c r="I5" s="412"/>
      <c r="J5" s="412"/>
    </row>
    <row r="7" spans="1:3" ht="12.75">
      <c r="A7" s="2" t="s">
        <v>4</v>
      </c>
      <c r="B7" s="2"/>
      <c r="C7" s="11"/>
    </row>
    <row r="8" spans="1:3" ht="12.75">
      <c r="A8" s="2" t="s">
        <v>91</v>
      </c>
      <c r="C8" s="11"/>
    </row>
    <row r="9" spans="1:3" ht="12.75">
      <c r="A9" s="2" t="s">
        <v>527</v>
      </c>
      <c r="B9" s="2"/>
      <c r="C9" s="11"/>
    </row>
    <row r="10" s="2" customFormat="1" ht="12.75">
      <c r="C10" s="11"/>
    </row>
    <row r="12" spans="1:32" s="41" customFormat="1" ht="72" customHeight="1">
      <c r="A12" s="165" t="s">
        <v>140</v>
      </c>
      <c r="B12" s="165" t="s">
        <v>421</v>
      </c>
      <c r="C12" s="45" t="s">
        <v>374</v>
      </c>
      <c r="D12" s="45" t="s">
        <v>106</v>
      </c>
      <c r="E12" s="45"/>
      <c r="F12" s="45" t="s">
        <v>105</v>
      </c>
      <c r="G12" s="45" t="s">
        <v>158</v>
      </c>
      <c r="H12" s="45">
        <v>2015</v>
      </c>
      <c r="I12" s="45">
        <v>2016</v>
      </c>
      <c r="J12" s="45" t="s">
        <v>632</v>
      </c>
      <c r="K12" s="45" t="s">
        <v>611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66"/>
      <c r="Z12" s="166"/>
      <c r="AA12" s="166"/>
      <c r="AB12" s="166"/>
      <c r="AC12" s="166"/>
      <c r="AD12" s="166"/>
      <c r="AE12" s="166"/>
      <c r="AF12" s="166"/>
    </row>
    <row r="13" spans="1:32" s="3" customFormat="1" ht="12.75" customHeight="1" hidden="1">
      <c r="A13" s="18">
        <v>1</v>
      </c>
      <c r="B13" s="7" t="s">
        <v>422</v>
      </c>
      <c r="C13" s="30">
        <v>0</v>
      </c>
      <c r="D13" s="358">
        <v>0</v>
      </c>
      <c r="E13" s="358"/>
      <c r="F13" s="359">
        <v>0</v>
      </c>
      <c r="G13" s="358"/>
      <c r="H13" s="170"/>
      <c r="I13" s="170"/>
      <c r="J13" s="358"/>
      <c r="K13" s="358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8"/>
      <c r="Z13" s="168"/>
      <c r="AA13" s="168"/>
      <c r="AB13" s="168"/>
      <c r="AC13" s="168"/>
      <c r="AD13" s="168"/>
      <c r="AE13" s="168"/>
      <c r="AF13" s="168"/>
    </row>
    <row r="14" spans="1:32" s="3" customFormat="1" ht="12.75" hidden="1">
      <c r="A14" s="18">
        <v>2</v>
      </c>
      <c r="B14" s="7" t="s">
        <v>423</v>
      </c>
      <c r="C14" s="30">
        <v>4950</v>
      </c>
      <c r="D14" s="358">
        <v>0</v>
      </c>
      <c r="E14" s="358"/>
      <c r="F14" s="359">
        <v>0</v>
      </c>
      <c r="G14" s="358"/>
      <c r="H14" s="170"/>
      <c r="I14" s="170"/>
      <c r="J14" s="358"/>
      <c r="K14" s="358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8"/>
      <c r="Z14" s="168"/>
      <c r="AA14" s="168"/>
      <c r="AB14" s="168"/>
      <c r="AC14" s="168"/>
      <c r="AD14" s="168"/>
      <c r="AE14" s="168"/>
      <c r="AF14" s="168"/>
    </row>
    <row r="15" spans="1:32" s="3" customFormat="1" ht="12.75" hidden="1">
      <c r="A15" s="18">
        <v>3</v>
      </c>
      <c r="B15" s="7" t="s">
        <v>424</v>
      </c>
      <c r="C15" s="30">
        <v>0</v>
      </c>
      <c r="D15" s="18">
        <v>0</v>
      </c>
      <c r="E15" s="18"/>
      <c r="F15" s="359">
        <v>0</v>
      </c>
      <c r="G15" s="18"/>
      <c r="H15" s="164"/>
      <c r="I15" s="164"/>
      <c r="J15" s="18"/>
      <c r="K15" s="1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</row>
    <row r="16" spans="1:11" s="3" customFormat="1" ht="12.75" hidden="1">
      <c r="A16" s="18">
        <v>4</v>
      </c>
      <c r="B16" s="7" t="s">
        <v>425</v>
      </c>
      <c r="C16" s="37">
        <v>0</v>
      </c>
      <c r="D16" s="289">
        <v>0</v>
      </c>
      <c r="E16" s="289"/>
      <c r="F16" s="359">
        <v>0</v>
      </c>
      <c r="G16" s="289"/>
      <c r="H16" s="32"/>
      <c r="I16" s="32"/>
      <c r="J16" s="289"/>
      <c r="K16" s="289"/>
    </row>
    <row r="17" spans="1:11" s="3" customFormat="1" ht="12.75" hidden="1">
      <c r="A17" s="18">
        <v>5</v>
      </c>
      <c r="B17" s="7" t="s">
        <v>426</v>
      </c>
      <c r="C17" s="37">
        <v>856.8</v>
      </c>
      <c r="D17" s="289">
        <v>856.8</v>
      </c>
      <c r="E17" s="289"/>
      <c r="F17" s="359">
        <f aca="true" t="shared" si="0" ref="F17:F34">E17/D17</f>
        <v>0</v>
      </c>
      <c r="G17" s="289"/>
      <c r="H17" s="32"/>
      <c r="I17" s="32"/>
      <c r="J17" s="289"/>
      <c r="K17" s="289"/>
    </row>
    <row r="18" spans="1:11" s="3" customFormat="1" ht="12.75" hidden="1">
      <c r="A18" s="18">
        <v>6</v>
      </c>
      <c r="B18" s="7" t="s">
        <v>427</v>
      </c>
      <c r="C18" s="37">
        <v>1764.4</v>
      </c>
      <c r="D18" s="289">
        <v>1764.4</v>
      </c>
      <c r="E18" s="289"/>
      <c r="F18" s="359">
        <f t="shared" si="0"/>
        <v>0</v>
      </c>
      <c r="G18" s="289"/>
      <c r="H18" s="32"/>
      <c r="I18" s="32"/>
      <c r="J18" s="289"/>
      <c r="K18" s="289"/>
    </row>
    <row r="19" spans="1:11" s="3" customFormat="1" ht="12.75" hidden="1">
      <c r="A19" s="18">
        <v>7</v>
      </c>
      <c r="B19" s="7" t="s">
        <v>428</v>
      </c>
      <c r="C19" s="37">
        <v>390.5</v>
      </c>
      <c r="D19" s="289">
        <v>390.4</v>
      </c>
      <c r="E19" s="289"/>
      <c r="F19" s="359">
        <f t="shared" si="0"/>
        <v>0</v>
      </c>
      <c r="G19" s="289"/>
      <c r="H19" s="32"/>
      <c r="I19" s="32"/>
      <c r="J19" s="289"/>
      <c r="K19" s="289"/>
    </row>
    <row r="20" spans="1:11" s="3" customFormat="1" ht="12.75" hidden="1">
      <c r="A20" s="18">
        <v>8</v>
      </c>
      <c r="B20" s="7" t="s">
        <v>429</v>
      </c>
      <c r="C20" s="37">
        <v>0</v>
      </c>
      <c r="D20" s="289">
        <v>0</v>
      </c>
      <c r="E20" s="289"/>
      <c r="F20" s="359">
        <v>0</v>
      </c>
      <c r="G20" s="289"/>
      <c r="H20" s="32"/>
      <c r="I20" s="32"/>
      <c r="J20" s="289"/>
      <c r="K20" s="289"/>
    </row>
    <row r="21" spans="1:11" s="3" customFormat="1" ht="12.75" hidden="1">
      <c r="A21" s="18">
        <v>9</v>
      </c>
      <c r="B21" s="7" t="s">
        <v>430</v>
      </c>
      <c r="C21" s="37">
        <v>1654</v>
      </c>
      <c r="D21" s="289">
        <v>13010</v>
      </c>
      <c r="E21" s="289"/>
      <c r="F21" s="359">
        <f t="shared" si="0"/>
        <v>0</v>
      </c>
      <c r="G21" s="289"/>
      <c r="H21" s="32"/>
      <c r="I21" s="32"/>
      <c r="J21" s="289"/>
      <c r="K21" s="289"/>
    </row>
    <row r="22" spans="1:11" s="3" customFormat="1" ht="12.75" hidden="1">
      <c r="A22" s="18">
        <v>10</v>
      </c>
      <c r="B22" s="7" t="s">
        <v>431</v>
      </c>
      <c r="C22" s="37">
        <v>4092</v>
      </c>
      <c r="D22" s="289">
        <v>0</v>
      </c>
      <c r="E22" s="289"/>
      <c r="F22" s="359">
        <v>0</v>
      </c>
      <c r="G22" s="289"/>
      <c r="H22" s="32"/>
      <c r="I22" s="32"/>
      <c r="J22" s="289"/>
      <c r="K22" s="289"/>
    </row>
    <row r="23" spans="1:11" s="3" customFormat="1" ht="12.75" hidden="1">
      <c r="A23" s="18">
        <v>11</v>
      </c>
      <c r="B23" s="7" t="s">
        <v>432</v>
      </c>
      <c r="C23" s="37">
        <v>2000</v>
      </c>
      <c r="D23" s="289">
        <v>2000</v>
      </c>
      <c r="E23" s="289"/>
      <c r="F23" s="359">
        <f t="shared" si="0"/>
        <v>0</v>
      </c>
      <c r="G23" s="289"/>
      <c r="H23" s="32"/>
      <c r="I23" s="32"/>
      <c r="J23" s="289"/>
      <c r="K23" s="289"/>
    </row>
    <row r="24" spans="1:11" s="3" customFormat="1" ht="12.75" hidden="1">
      <c r="A24" s="18">
        <v>12</v>
      </c>
      <c r="B24" s="7" t="s">
        <v>433</v>
      </c>
      <c r="C24" s="37">
        <v>0</v>
      </c>
      <c r="D24" s="289">
        <v>0</v>
      </c>
      <c r="E24" s="289"/>
      <c r="F24" s="359">
        <v>0</v>
      </c>
      <c r="G24" s="289"/>
      <c r="H24" s="32"/>
      <c r="I24" s="32"/>
      <c r="J24" s="289"/>
      <c r="K24" s="289"/>
    </row>
    <row r="25" spans="1:11" s="3" customFormat="1" ht="12.75" hidden="1">
      <c r="A25" s="18">
        <v>13</v>
      </c>
      <c r="B25" s="7" t="s">
        <v>434</v>
      </c>
      <c r="C25" s="37">
        <v>0</v>
      </c>
      <c r="D25" s="289">
        <v>0</v>
      </c>
      <c r="E25" s="289"/>
      <c r="F25" s="359">
        <v>0</v>
      </c>
      <c r="G25" s="289"/>
      <c r="H25" s="32"/>
      <c r="I25" s="32"/>
      <c r="J25" s="289"/>
      <c r="K25" s="289"/>
    </row>
    <row r="26" spans="1:11" s="3" customFormat="1" ht="12.75" hidden="1">
      <c r="A26" s="18">
        <v>14</v>
      </c>
      <c r="B26" s="7" t="s">
        <v>435</v>
      </c>
      <c r="C26" s="37">
        <v>1389.4</v>
      </c>
      <c r="D26" s="289">
        <v>1227.8</v>
      </c>
      <c r="E26" s="289"/>
      <c r="F26" s="359">
        <f t="shared" si="0"/>
        <v>0</v>
      </c>
      <c r="G26" s="289"/>
      <c r="H26" s="32"/>
      <c r="I26" s="32"/>
      <c r="J26" s="289"/>
      <c r="K26" s="289"/>
    </row>
    <row r="27" spans="1:11" s="3" customFormat="1" ht="12.75" hidden="1">
      <c r="A27" s="18">
        <v>15</v>
      </c>
      <c r="B27" s="7" t="s">
        <v>436</v>
      </c>
      <c r="C27" s="37">
        <v>1412.9</v>
      </c>
      <c r="D27" s="289">
        <v>1412.9</v>
      </c>
      <c r="E27" s="289"/>
      <c r="F27" s="359">
        <f t="shared" si="0"/>
        <v>0</v>
      </c>
      <c r="G27" s="289"/>
      <c r="H27" s="32"/>
      <c r="I27" s="32"/>
      <c r="J27" s="289"/>
      <c r="K27" s="289"/>
    </row>
    <row r="28" spans="1:11" s="3" customFormat="1" ht="12.75" hidden="1">
      <c r="A28" s="18">
        <v>16</v>
      </c>
      <c r="B28" s="7" t="s">
        <v>437</v>
      </c>
      <c r="C28" s="37">
        <v>0</v>
      </c>
      <c r="D28" s="289">
        <v>0</v>
      </c>
      <c r="E28" s="289"/>
      <c r="F28" s="359">
        <v>0</v>
      </c>
      <c r="G28" s="289"/>
      <c r="H28" s="32"/>
      <c r="I28" s="32"/>
      <c r="J28" s="289"/>
      <c r="K28" s="289"/>
    </row>
    <row r="29" spans="1:11" s="3" customFormat="1" ht="12.75" hidden="1">
      <c r="A29" s="18">
        <v>17</v>
      </c>
      <c r="B29" s="7" t="s">
        <v>438</v>
      </c>
      <c r="C29" s="37">
        <v>790.3</v>
      </c>
      <c r="D29" s="289">
        <v>790.3</v>
      </c>
      <c r="E29" s="289"/>
      <c r="F29" s="359">
        <f t="shared" si="0"/>
        <v>0</v>
      </c>
      <c r="G29" s="289"/>
      <c r="H29" s="32"/>
      <c r="I29" s="32"/>
      <c r="J29" s="289"/>
      <c r="K29" s="289"/>
    </row>
    <row r="30" spans="1:11" s="3" customFormat="1" ht="12.75" hidden="1">
      <c r="A30" s="18">
        <v>18</v>
      </c>
      <c r="B30" s="7" t="s">
        <v>296</v>
      </c>
      <c r="C30" s="37">
        <v>1738.8</v>
      </c>
      <c r="D30" s="289">
        <v>1738.8</v>
      </c>
      <c r="E30" s="289"/>
      <c r="F30" s="359">
        <f t="shared" si="0"/>
        <v>0</v>
      </c>
      <c r="G30" s="289"/>
      <c r="H30" s="32"/>
      <c r="I30" s="32"/>
      <c r="J30" s="289"/>
      <c r="K30" s="289"/>
    </row>
    <row r="31" spans="1:11" s="3" customFormat="1" ht="12.75" hidden="1">
      <c r="A31" s="18">
        <v>19</v>
      </c>
      <c r="B31" s="7" t="s">
        <v>297</v>
      </c>
      <c r="C31" s="37">
        <v>0</v>
      </c>
      <c r="D31" s="289">
        <v>0</v>
      </c>
      <c r="E31" s="289"/>
      <c r="F31" s="359">
        <v>0</v>
      </c>
      <c r="G31" s="289"/>
      <c r="H31" s="32"/>
      <c r="I31" s="32"/>
      <c r="J31" s="289"/>
      <c r="K31" s="289"/>
    </row>
    <row r="32" spans="1:11" s="3" customFormat="1" ht="12.75" hidden="1">
      <c r="A32" s="18">
        <v>20</v>
      </c>
      <c r="B32" s="7" t="s">
        <v>298</v>
      </c>
      <c r="C32" s="37">
        <v>0</v>
      </c>
      <c r="D32" s="289">
        <v>0</v>
      </c>
      <c r="E32" s="289"/>
      <c r="F32" s="359">
        <v>0</v>
      </c>
      <c r="G32" s="289"/>
      <c r="H32" s="32"/>
      <c r="I32" s="32"/>
      <c r="J32" s="289"/>
      <c r="K32" s="289"/>
    </row>
    <row r="33" spans="1:11" s="3" customFormat="1" ht="12.75">
      <c r="A33" s="18">
        <v>1</v>
      </c>
      <c r="B33" s="7" t="s">
        <v>298</v>
      </c>
      <c r="C33" s="30">
        <v>2828</v>
      </c>
      <c r="D33" s="30">
        <v>4808.6</v>
      </c>
      <c r="E33" s="30"/>
      <c r="F33" s="359">
        <f t="shared" si="0"/>
        <v>0</v>
      </c>
      <c r="G33" s="320">
        <v>1208.27</v>
      </c>
      <c r="H33" s="261">
        <v>32893.8</v>
      </c>
      <c r="I33" s="32">
        <v>27854.8</v>
      </c>
      <c r="J33" s="320">
        <v>1111.07</v>
      </c>
      <c r="K33" s="397">
        <f>J33/G33</f>
        <v>0.9195544042308424</v>
      </c>
    </row>
    <row r="34" spans="1:11" s="169" customFormat="1" ht="12.75">
      <c r="A34" s="262" t="s">
        <v>300</v>
      </c>
      <c r="B34" s="26"/>
      <c r="C34" s="31">
        <f>SUM(C13:C33)</f>
        <v>23867.100000000002</v>
      </c>
      <c r="D34" s="31">
        <f>SUM(D13:D33)</f>
        <v>28000</v>
      </c>
      <c r="E34" s="31">
        <f>SUM(E13:E33)</f>
        <v>0</v>
      </c>
      <c r="F34" s="175">
        <f t="shared" si="0"/>
        <v>0</v>
      </c>
      <c r="G34" s="260">
        <f>G33</f>
        <v>1208.27</v>
      </c>
      <c r="H34" s="260">
        <f>H33</f>
        <v>32893.8</v>
      </c>
      <c r="I34" s="260">
        <f>SUM(I13:I33)</f>
        <v>27854.8</v>
      </c>
      <c r="J34" s="260">
        <f>J33</f>
        <v>1111.07</v>
      </c>
      <c r="K34" s="398">
        <f>K33</f>
        <v>0.9195544042308424</v>
      </c>
    </row>
  </sheetData>
  <sheetProtection/>
  <mergeCells count="5">
    <mergeCell ref="G1:J1"/>
    <mergeCell ref="G2:J2"/>
    <mergeCell ref="G3:J3"/>
    <mergeCell ref="G4:J4"/>
    <mergeCell ref="G5:J5"/>
  </mergeCells>
  <printOptions/>
  <pageMargins left="0.36" right="0.75" top="0.18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AD36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4.57421875" style="8" customWidth="1"/>
    <col min="2" max="2" width="28.7109375" style="8" customWidth="1"/>
    <col min="3" max="3" width="16.28125" style="8" hidden="1" customWidth="1"/>
    <col min="4" max="4" width="13.00390625" style="274" customWidth="1"/>
    <col min="5" max="5" width="11.57421875" style="274" hidden="1" customWidth="1"/>
    <col min="6" max="6" width="10.57421875" style="274" hidden="1" customWidth="1"/>
    <col min="7" max="7" width="11.57421875" style="8" customWidth="1"/>
    <col min="8" max="8" width="12.140625" style="8" customWidth="1"/>
    <col min="9" max="16384" width="9.140625" style="8" customWidth="1"/>
  </cols>
  <sheetData>
    <row r="1" spans="4:7" s="5" customFormat="1" ht="12.75">
      <c r="D1" s="551" t="s">
        <v>650</v>
      </c>
      <c r="E1" s="551"/>
      <c r="F1" s="551"/>
      <c r="G1" s="551"/>
    </row>
    <row r="2" spans="4:7" s="5" customFormat="1" ht="12.75">
      <c r="D2" s="551" t="s">
        <v>213</v>
      </c>
      <c r="E2" s="551"/>
      <c r="F2" s="551"/>
      <c r="G2" s="551"/>
    </row>
    <row r="3" spans="4:7" s="5" customFormat="1" ht="12.75">
      <c r="D3" s="551" t="s">
        <v>138</v>
      </c>
      <c r="E3" s="551"/>
      <c r="F3" s="551"/>
      <c r="G3" s="551"/>
    </row>
    <row r="4" spans="4:7" s="5" customFormat="1" ht="12.75">
      <c r="D4" s="551" t="s">
        <v>139</v>
      </c>
      <c r="E4" s="551"/>
      <c r="F4" s="551"/>
      <c r="G4" s="551"/>
    </row>
    <row r="5" spans="3:7" s="5" customFormat="1" ht="12.75">
      <c r="C5"/>
      <c r="D5" s="412" t="s">
        <v>641</v>
      </c>
      <c r="E5" s="412"/>
      <c r="F5" s="412"/>
      <c r="G5" s="412"/>
    </row>
    <row r="7" spans="2:3" ht="12.75">
      <c r="B7" s="2" t="s">
        <v>5</v>
      </c>
      <c r="C7" s="11"/>
    </row>
    <row r="8" spans="2:6" s="2" customFormat="1" ht="12.75">
      <c r="B8" s="2" t="s">
        <v>637</v>
      </c>
      <c r="C8" s="11"/>
      <c r="D8" s="275"/>
      <c r="E8" s="275"/>
      <c r="F8" s="275"/>
    </row>
    <row r="10" spans="1:30" s="14" customFormat="1" ht="45.75" customHeight="1">
      <c r="A10" s="27" t="s">
        <v>140</v>
      </c>
      <c r="B10" s="27" t="s">
        <v>421</v>
      </c>
      <c r="C10" s="165" t="s">
        <v>372</v>
      </c>
      <c r="D10" s="276" t="s">
        <v>634</v>
      </c>
      <c r="E10" s="276" t="s">
        <v>372</v>
      </c>
      <c r="F10" s="276" t="s">
        <v>372</v>
      </c>
      <c r="G10" s="276" t="s">
        <v>635</v>
      </c>
      <c r="H10" s="276" t="s">
        <v>611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</row>
    <row r="11" spans="1:30" s="4" customFormat="1" ht="12.75">
      <c r="A11" s="29"/>
      <c r="B11" s="29"/>
      <c r="C11" s="1">
        <v>2012</v>
      </c>
      <c r="D11" s="188">
        <v>2014</v>
      </c>
      <c r="E11" s="188">
        <v>2015</v>
      </c>
      <c r="F11" s="188">
        <v>2016</v>
      </c>
      <c r="G11" s="188">
        <v>2014</v>
      </c>
      <c r="H11" s="188">
        <v>2014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7"/>
      <c r="AA11" s="17"/>
      <c r="AB11" s="17"/>
      <c r="AC11" s="17"/>
      <c r="AD11" s="17"/>
    </row>
    <row r="12" spans="1:30" ht="12.75">
      <c r="A12" s="19">
        <v>1</v>
      </c>
      <c r="B12" s="7" t="s">
        <v>422</v>
      </c>
      <c r="C12" s="158">
        <v>57.452</v>
      </c>
      <c r="D12" s="282">
        <v>147.84</v>
      </c>
      <c r="E12" s="282">
        <v>148.25</v>
      </c>
      <c r="F12" s="282">
        <v>148.25</v>
      </c>
      <c r="G12" s="282">
        <v>147.84</v>
      </c>
      <c r="H12" s="399">
        <f>G12/D12</f>
        <v>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19">
        <v>2</v>
      </c>
      <c r="B13" s="7" t="s">
        <v>423</v>
      </c>
      <c r="C13" s="158">
        <v>142.217</v>
      </c>
      <c r="D13" s="282">
        <v>147.84</v>
      </c>
      <c r="E13" s="282">
        <v>148.25</v>
      </c>
      <c r="F13" s="282">
        <v>148.25</v>
      </c>
      <c r="G13" s="282">
        <v>147.84</v>
      </c>
      <c r="H13" s="399">
        <f aca="true" t="shared" si="0" ref="H13:H32">G13/D13</f>
        <v>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19">
        <v>3</v>
      </c>
      <c r="B14" s="7" t="s">
        <v>424</v>
      </c>
      <c r="C14" s="158">
        <v>142.217</v>
      </c>
      <c r="D14" s="282">
        <v>147.84</v>
      </c>
      <c r="E14" s="282">
        <v>148.25</v>
      </c>
      <c r="F14" s="282">
        <v>148.25</v>
      </c>
      <c r="G14" s="282">
        <v>147.84</v>
      </c>
      <c r="H14" s="399">
        <f t="shared" si="0"/>
        <v>1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8" ht="12.75">
      <c r="A15" s="19">
        <v>4</v>
      </c>
      <c r="B15" s="7" t="s">
        <v>425</v>
      </c>
      <c r="C15" s="158">
        <v>57.452</v>
      </c>
      <c r="D15" s="282">
        <v>73.92</v>
      </c>
      <c r="E15" s="282">
        <v>74.12</v>
      </c>
      <c r="F15" s="282">
        <v>74.12</v>
      </c>
      <c r="G15" s="282">
        <v>73.92</v>
      </c>
      <c r="H15" s="399">
        <f t="shared" si="0"/>
        <v>1</v>
      </c>
    </row>
    <row r="16" spans="1:8" ht="12.75">
      <c r="A16" s="19">
        <v>5</v>
      </c>
      <c r="B16" s="7" t="s">
        <v>426</v>
      </c>
      <c r="C16" s="158">
        <v>142.217</v>
      </c>
      <c r="D16" s="282">
        <v>147.84</v>
      </c>
      <c r="E16" s="282">
        <v>148.25</v>
      </c>
      <c r="F16" s="282">
        <v>148.25</v>
      </c>
      <c r="G16" s="282">
        <v>147.84</v>
      </c>
      <c r="H16" s="399">
        <f t="shared" si="0"/>
        <v>1</v>
      </c>
    </row>
    <row r="17" spans="1:8" ht="12.75">
      <c r="A17" s="19">
        <v>6</v>
      </c>
      <c r="B17" s="7" t="s">
        <v>427</v>
      </c>
      <c r="C17" s="158">
        <v>142.217</v>
      </c>
      <c r="D17" s="282">
        <v>147.84</v>
      </c>
      <c r="E17" s="282">
        <v>148.25</v>
      </c>
      <c r="F17" s="282">
        <v>148.25</v>
      </c>
      <c r="G17" s="282">
        <v>147.84</v>
      </c>
      <c r="H17" s="399">
        <f t="shared" si="0"/>
        <v>1</v>
      </c>
    </row>
    <row r="18" spans="1:8" ht="12.75">
      <c r="A18" s="19">
        <v>7</v>
      </c>
      <c r="B18" s="7" t="s">
        <v>428</v>
      </c>
      <c r="C18" s="158">
        <v>283.491</v>
      </c>
      <c r="D18" s="282">
        <v>147.84</v>
      </c>
      <c r="E18" s="282">
        <v>148.25</v>
      </c>
      <c r="F18" s="282">
        <v>148.25</v>
      </c>
      <c r="G18" s="282">
        <v>147.84</v>
      </c>
      <c r="H18" s="399">
        <f t="shared" si="0"/>
        <v>1</v>
      </c>
    </row>
    <row r="19" spans="1:8" ht="12.75">
      <c r="A19" s="19">
        <v>8</v>
      </c>
      <c r="B19" s="7" t="s">
        <v>429</v>
      </c>
      <c r="C19" s="158">
        <v>57.452</v>
      </c>
      <c r="D19" s="282">
        <v>73.92</v>
      </c>
      <c r="E19" s="282">
        <v>74.12</v>
      </c>
      <c r="F19" s="282">
        <v>74.12</v>
      </c>
      <c r="G19" s="282">
        <v>73.92</v>
      </c>
      <c r="H19" s="399">
        <f t="shared" si="0"/>
        <v>1</v>
      </c>
    </row>
    <row r="20" spans="1:8" ht="12.75">
      <c r="A20" s="19">
        <v>9</v>
      </c>
      <c r="B20" s="7" t="s">
        <v>430</v>
      </c>
      <c r="C20" s="158">
        <v>57.452</v>
      </c>
      <c r="D20" s="282">
        <v>73.92</v>
      </c>
      <c r="E20" s="282">
        <v>74.12</v>
      </c>
      <c r="F20" s="282">
        <v>74.12</v>
      </c>
      <c r="G20" s="282">
        <v>73.92</v>
      </c>
      <c r="H20" s="399">
        <f t="shared" si="0"/>
        <v>1</v>
      </c>
    </row>
    <row r="21" spans="1:8" ht="12.75">
      <c r="A21" s="19">
        <v>10</v>
      </c>
      <c r="B21" s="7" t="s">
        <v>431</v>
      </c>
      <c r="C21" s="158">
        <v>142.217</v>
      </c>
      <c r="D21" s="282">
        <v>147.84</v>
      </c>
      <c r="E21" s="282">
        <v>148.25</v>
      </c>
      <c r="F21" s="282">
        <v>148.25</v>
      </c>
      <c r="G21" s="282">
        <v>147.84</v>
      </c>
      <c r="H21" s="399">
        <f t="shared" si="0"/>
        <v>1</v>
      </c>
    </row>
    <row r="22" spans="1:8" ht="12.75">
      <c r="A22" s="19">
        <v>11</v>
      </c>
      <c r="B22" s="7" t="s">
        <v>432</v>
      </c>
      <c r="C22" s="158">
        <v>142.217</v>
      </c>
      <c r="D22" s="282">
        <v>147.84</v>
      </c>
      <c r="E22" s="282">
        <v>148.25</v>
      </c>
      <c r="F22" s="282">
        <v>148.25</v>
      </c>
      <c r="G22" s="282">
        <v>147.84</v>
      </c>
      <c r="H22" s="399">
        <f t="shared" si="0"/>
        <v>1</v>
      </c>
    </row>
    <row r="23" spans="1:8" ht="12.75">
      <c r="A23" s="19">
        <v>12</v>
      </c>
      <c r="B23" s="7" t="s">
        <v>433</v>
      </c>
      <c r="C23" s="158">
        <v>57.452</v>
      </c>
      <c r="D23" s="282">
        <v>73.92</v>
      </c>
      <c r="E23" s="282">
        <v>74.12</v>
      </c>
      <c r="F23" s="282">
        <v>74.12</v>
      </c>
      <c r="G23" s="282">
        <v>73.92</v>
      </c>
      <c r="H23" s="399">
        <f t="shared" si="0"/>
        <v>1</v>
      </c>
    </row>
    <row r="24" spans="1:8" ht="12.75">
      <c r="A24" s="19">
        <v>13</v>
      </c>
      <c r="B24" s="7" t="s">
        <v>434</v>
      </c>
      <c r="C24" s="158">
        <v>57.452</v>
      </c>
      <c r="D24" s="282">
        <v>73.92</v>
      </c>
      <c r="E24" s="282">
        <v>74.12</v>
      </c>
      <c r="F24" s="282">
        <v>74.12</v>
      </c>
      <c r="G24" s="282">
        <v>73.92</v>
      </c>
      <c r="H24" s="399">
        <f t="shared" si="0"/>
        <v>1</v>
      </c>
    </row>
    <row r="25" spans="1:8" ht="12.75">
      <c r="A25" s="19">
        <v>14</v>
      </c>
      <c r="B25" s="7" t="s">
        <v>435</v>
      </c>
      <c r="C25" s="158">
        <v>142.217</v>
      </c>
      <c r="D25" s="282">
        <v>147.84</v>
      </c>
      <c r="E25" s="282">
        <v>148.25</v>
      </c>
      <c r="F25" s="282">
        <v>148.25</v>
      </c>
      <c r="G25" s="282">
        <v>147.84</v>
      </c>
      <c r="H25" s="399">
        <f t="shared" si="0"/>
        <v>1</v>
      </c>
    </row>
    <row r="26" spans="1:8" ht="12.75">
      <c r="A26" s="19">
        <v>15</v>
      </c>
      <c r="B26" s="7" t="s">
        <v>436</v>
      </c>
      <c r="C26" s="158">
        <v>57.452</v>
      </c>
      <c r="D26" s="282">
        <v>73.92</v>
      </c>
      <c r="E26" s="282">
        <v>74.12</v>
      </c>
      <c r="F26" s="282">
        <v>74.12</v>
      </c>
      <c r="G26" s="282">
        <v>73.92</v>
      </c>
      <c r="H26" s="399">
        <f t="shared" si="0"/>
        <v>1</v>
      </c>
    </row>
    <row r="27" spans="1:8" ht="12.75">
      <c r="A27" s="19">
        <v>16</v>
      </c>
      <c r="B27" s="7" t="s">
        <v>437</v>
      </c>
      <c r="C27" s="158">
        <v>142.217</v>
      </c>
      <c r="D27" s="282">
        <v>147.84</v>
      </c>
      <c r="E27" s="282">
        <v>148.25</v>
      </c>
      <c r="F27" s="282">
        <v>148.25</v>
      </c>
      <c r="G27" s="282">
        <v>147.84</v>
      </c>
      <c r="H27" s="399">
        <f t="shared" si="0"/>
        <v>1</v>
      </c>
    </row>
    <row r="28" spans="1:8" ht="12.75">
      <c r="A28" s="19">
        <v>17</v>
      </c>
      <c r="B28" s="7" t="s">
        <v>438</v>
      </c>
      <c r="C28" s="158">
        <v>57.452</v>
      </c>
      <c r="D28" s="282">
        <v>73.92</v>
      </c>
      <c r="E28" s="282">
        <v>74.12</v>
      </c>
      <c r="F28" s="282">
        <v>74.12</v>
      </c>
      <c r="G28" s="282">
        <v>73.92</v>
      </c>
      <c r="H28" s="399">
        <f t="shared" si="0"/>
        <v>1</v>
      </c>
    </row>
    <row r="29" spans="1:8" ht="12.75">
      <c r="A29" s="19">
        <v>18</v>
      </c>
      <c r="B29" s="7" t="s">
        <v>296</v>
      </c>
      <c r="C29" s="158">
        <v>142.217</v>
      </c>
      <c r="D29" s="282">
        <v>147.84</v>
      </c>
      <c r="E29" s="282">
        <v>148.25</v>
      </c>
      <c r="F29" s="282">
        <v>148.25</v>
      </c>
      <c r="G29" s="282">
        <v>147.84</v>
      </c>
      <c r="H29" s="399">
        <f t="shared" si="0"/>
        <v>1</v>
      </c>
    </row>
    <row r="30" spans="1:8" ht="12.75">
      <c r="A30" s="19">
        <v>19</v>
      </c>
      <c r="B30" s="7" t="s">
        <v>297</v>
      </c>
      <c r="C30" s="158">
        <v>57.452</v>
      </c>
      <c r="D30" s="282">
        <v>73.92</v>
      </c>
      <c r="E30" s="282">
        <v>74.12</v>
      </c>
      <c r="F30" s="282">
        <v>74.12</v>
      </c>
      <c r="G30" s="282">
        <v>73.92</v>
      </c>
      <c r="H30" s="399">
        <f t="shared" si="0"/>
        <v>1</v>
      </c>
    </row>
    <row r="31" spans="1:8" ht="12.75">
      <c r="A31" s="19">
        <v>20</v>
      </c>
      <c r="B31" s="7" t="s">
        <v>298</v>
      </c>
      <c r="C31" s="158">
        <v>142.217</v>
      </c>
      <c r="D31" s="282">
        <v>147.84</v>
      </c>
      <c r="E31" s="282">
        <v>148.25</v>
      </c>
      <c r="F31" s="282">
        <v>148.25</v>
      </c>
      <c r="G31" s="282">
        <v>147.84</v>
      </c>
      <c r="H31" s="399">
        <f t="shared" si="0"/>
        <v>1</v>
      </c>
    </row>
    <row r="32" spans="1:8" ht="12.75">
      <c r="A32" s="19">
        <v>21</v>
      </c>
      <c r="B32" s="7" t="s">
        <v>299</v>
      </c>
      <c r="C32" s="158">
        <v>424.77</v>
      </c>
      <c r="D32" s="282">
        <v>295.76</v>
      </c>
      <c r="E32" s="282">
        <v>296.64</v>
      </c>
      <c r="F32" s="282">
        <v>296.64</v>
      </c>
      <c r="G32" s="282">
        <v>295.76</v>
      </c>
      <c r="H32" s="399">
        <f t="shared" si="0"/>
        <v>1</v>
      </c>
    </row>
    <row r="33" spans="1:8" s="22" customFormat="1" ht="12.75">
      <c r="A33" s="26" t="s">
        <v>300</v>
      </c>
      <c r="B33" s="26"/>
      <c r="C33" s="163">
        <f>SUM(C12:C32)</f>
        <v>2647.4990000000007</v>
      </c>
      <c r="D33" s="163">
        <f>SUM(D12:D32)</f>
        <v>2661.2000000000007</v>
      </c>
      <c r="E33" s="163">
        <f>SUM(E12:E32)</f>
        <v>2668.5999999999995</v>
      </c>
      <c r="F33" s="163">
        <f>SUM(F12:F32)</f>
        <v>2668.5999999999995</v>
      </c>
      <c r="G33" s="163">
        <f>SUM(G12:G32)</f>
        <v>2661.2000000000007</v>
      </c>
      <c r="H33" s="396">
        <f>G33/D33</f>
        <v>1</v>
      </c>
    </row>
    <row r="34" spans="1:3" ht="12.75" customHeight="1" hidden="1">
      <c r="A34" s="23"/>
      <c r="B34" s="23"/>
      <c r="C34" s="23"/>
    </row>
    <row r="35" ht="12.75" customHeight="1" hidden="1"/>
    <row r="36" ht="12.75" hidden="1">
      <c r="C36" s="28"/>
    </row>
  </sheetData>
  <sheetProtection/>
  <mergeCells count="5">
    <mergeCell ref="D1:G1"/>
    <mergeCell ref="D2:G2"/>
    <mergeCell ref="D3:G3"/>
    <mergeCell ref="D4:G4"/>
    <mergeCell ref="D5:G5"/>
  </mergeCells>
  <printOptions/>
  <pageMargins left="0.75" right="0.75" top="0.52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AD36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57421875" style="8" customWidth="1"/>
    <col min="2" max="2" width="28.7109375" style="8" customWidth="1"/>
    <col min="3" max="3" width="16.28125" style="8" hidden="1" customWidth="1"/>
    <col min="4" max="4" width="13.00390625" style="274" customWidth="1"/>
    <col min="5" max="5" width="11.57421875" style="274" hidden="1" customWidth="1"/>
    <col min="6" max="6" width="10.57421875" style="274" hidden="1" customWidth="1"/>
    <col min="7" max="7" width="12.7109375" style="8" customWidth="1"/>
    <col min="8" max="8" width="12.421875" style="8" customWidth="1"/>
    <col min="9" max="16384" width="9.140625" style="8" customWidth="1"/>
  </cols>
  <sheetData>
    <row r="1" spans="4:7" s="5" customFormat="1" ht="12.75">
      <c r="D1" s="551" t="s">
        <v>649</v>
      </c>
      <c r="E1" s="551"/>
      <c r="F1" s="551"/>
      <c r="G1" s="551"/>
    </row>
    <row r="2" spans="4:7" s="5" customFormat="1" ht="12.75">
      <c r="D2" s="551" t="s">
        <v>213</v>
      </c>
      <c r="E2" s="551"/>
      <c r="F2" s="551"/>
      <c r="G2" s="551"/>
    </row>
    <row r="3" spans="4:7" s="5" customFormat="1" ht="12.75">
      <c r="D3" s="551" t="s">
        <v>138</v>
      </c>
      <c r="E3" s="551"/>
      <c r="F3" s="551"/>
      <c r="G3" s="551"/>
    </row>
    <row r="4" spans="4:7" s="5" customFormat="1" ht="12.75">
      <c r="D4" s="551" t="s">
        <v>139</v>
      </c>
      <c r="E4" s="551"/>
      <c r="F4" s="551"/>
      <c r="G4" s="551"/>
    </row>
    <row r="5" spans="3:7" s="5" customFormat="1" ht="12.75">
      <c r="C5"/>
      <c r="D5" s="412" t="s">
        <v>641</v>
      </c>
      <c r="E5" s="412"/>
      <c r="F5" s="412"/>
      <c r="G5" s="412"/>
    </row>
    <row r="7" spans="2:3" ht="12.75">
      <c r="B7" s="2" t="s">
        <v>528</v>
      </c>
      <c r="C7" s="11"/>
    </row>
    <row r="8" spans="2:6" s="2" customFormat="1" ht="12.75">
      <c r="B8" s="2" t="s">
        <v>638</v>
      </c>
      <c r="C8" s="11"/>
      <c r="D8" s="275"/>
      <c r="E8" s="275"/>
      <c r="F8" s="275"/>
    </row>
    <row r="10" spans="1:30" s="14" customFormat="1" ht="34.5" customHeight="1">
      <c r="A10" s="27" t="s">
        <v>140</v>
      </c>
      <c r="B10" s="27" t="s">
        <v>421</v>
      </c>
      <c r="C10" s="165" t="s">
        <v>372</v>
      </c>
      <c r="D10" s="276" t="s">
        <v>634</v>
      </c>
      <c r="E10" s="276" t="s">
        <v>372</v>
      </c>
      <c r="F10" s="276" t="s">
        <v>372</v>
      </c>
      <c r="G10" s="276" t="s">
        <v>635</v>
      </c>
      <c r="H10" s="276" t="s">
        <v>611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</row>
    <row r="11" spans="1:30" s="4" customFormat="1" ht="12.75">
      <c r="A11" s="29"/>
      <c r="B11" s="29"/>
      <c r="C11" s="1">
        <v>2012</v>
      </c>
      <c r="D11" s="188">
        <v>2014</v>
      </c>
      <c r="E11" s="188">
        <v>2015</v>
      </c>
      <c r="F11" s="188">
        <v>2016</v>
      </c>
      <c r="G11" s="188">
        <v>2014</v>
      </c>
      <c r="H11" s="188">
        <v>2014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7"/>
      <c r="AA11" s="17"/>
      <c r="AB11" s="17"/>
      <c r="AC11" s="17"/>
      <c r="AD11" s="17"/>
    </row>
    <row r="12" spans="1:30" ht="12.75">
      <c r="A12" s="18">
        <v>1</v>
      </c>
      <c r="B12" s="7" t="s">
        <v>422</v>
      </c>
      <c r="C12" s="158">
        <v>57.452</v>
      </c>
      <c r="D12" s="282">
        <v>186.44</v>
      </c>
      <c r="E12" s="282">
        <v>131</v>
      </c>
      <c r="F12" s="282">
        <v>131</v>
      </c>
      <c r="G12" s="282">
        <v>186.44</v>
      </c>
      <c r="H12" s="399">
        <f>G12/D12</f>
        <v>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18">
        <v>2</v>
      </c>
      <c r="B13" s="7" t="s">
        <v>423</v>
      </c>
      <c r="C13" s="158">
        <v>142.217</v>
      </c>
      <c r="D13" s="282">
        <v>105.56</v>
      </c>
      <c r="E13" s="282">
        <v>116.3</v>
      </c>
      <c r="F13" s="282">
        <v>116.3</v>
      </c>
      <c r="G13" s="282">
        <v>105.56</v>
      </c>
      <c r="H13" s="399">
        <f aca="true" t="shared" si="0" ref="H13:H31">G13/D13</f>
        <v>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21"/>
      <c r="Y13" s="21"/>
      <c r="Z13" s="21"/>
      <c r="AA13" s="21"/>
      <c r="AB13" s="21"/>
      <c r="AC13" s="21"/>
      <c r="AD13" s="21"/>
    </row>
    <row r="14" spans="1:30" ht="12.75">
      <c r="A14" s="18">
        <v>3</v>
      </c>
      <c r="B14" s="7" t="s">
        <v>424</v>
      </c>
      <c r="C14" s="158">
        <v>142.217</v>
      </c>
      <c r="D14" s="282">
        <v>40.16</v>
      </c>
      <c r="E14" s="282">
        <v>87.3</v>
      </c>
      <c r="F14" s="282">
        <v>87.3</v>
      </c>
      <c r="G14" s="282">
        <v>40.16</v>
      </c>
      <c r="H14" s="399">
        <f t="shared" si="0"/>
        <v>1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8" ht="12.75">
      <c r="A15" s="18">
        <v>4</v>
      </c>
      <c r="B15" s="7" t="s">
        <v>425</v>
      </c>
      <c r="C15" s="158">
        <v>57.452</v>
      </c>
      <c r="D15" s="282">
        <v>111.42</v>
      </c>
      <c r="E15" s="282">
        <v>65.5</v>
      </c>
      <c r="F15" s="282">
        <v>65.5</v>
      </c>
      <c r="G15" s="282">
        <v>111.42</v>
      </c>
      <c r="H15" s="399">
        <f t="shared" si="0"/>
        <v>1</v>
      </c>
    </row>
    <row r="16" spans="1:8" ht="12.75">
      <c r="A16" s="18">
        <v>5</v>
      </c>
      <c r="B16" s="7" t="s">
        <v>426</v>
      </c>
      <c r="C16" s="158">
        <v>142.217</v>
      </c>
      <c r="D16" s="282">
        <v>147.45</v>
      </c>
      <c r="E16" s="282">
        <v>119.8</v>
      </c>
      <c r="F16" s="282">
        <v>119.8</v>
      </c>
      <c r="G16" s="282">
        <v>147.45</v>
      </c>
      <c r="H16" s="399">
        <f t="shared" si="0"/>
        <v>1</v>
      </c>
    </row>
    <row r="17" spans="1:8" ht="12.75">
      <c r="A17" s="18">
        <v>6</v>
      </c>
      <c r="B17" s="7" t="s">
        <v>427</v>
      </c>
      <c r="C17" s="158">
        <v>142.217</v>
      </c>
      <c r="D17" s="282">
        <v>191.98</v>
      </c>
      <c r="E17" s="282">
        <v>120.1</v>
      </c>
      <c r="F17" s="282">
        <v>120.1</v>
      </c>
      <c r="G17" s="282">
        <v>191.98</v>
      </c>
      <c r="H17" s="399">
        <f t="shared" si="0"/>
        <v>1</v>
      </c>
    </row>
    <row r="18" spans="1:8" ht="12.75">
      <c r="A18" s="18">
        <v>7</v>
      </c>
      <c r="B18" s="7" t="s">
        <v>428</v>
      </c>
      <c r="C18" s="158">
        <v>283.491</v>
      </c>
      <c r="D18" s="282">
        <v>299.09</v>
      </c>
      <c r="E18" s="282">
        <v>212</v>
      </c>
      <c r="F18" s="282">
        <v>212</v>
      </c>
      <c r="G18" s="282">
        <v>299.09</v>
      </c>
      <c r="H18" s="399">
        <f t="shared" si="0"/>
        <v>1</v>
      </c>
    </row>
    <row r="19" spans="1:8" ht="12.75">
      <c r="A19" s="18">
        <v>8</v>
      </c>
      <c r="B19" s="7" t="s">
        <v>429</v>
      </c>
      <c r="C19" s="158">
        <v>57.452</v>
      </c>
      <c r="D19" s="282">
        <v>59.44</v>
      </c>
      <c r="E19" s="282">
        <v>65.5</v>
      </c>
      <c r="F19" s="282">
        <v>65.5</v>
      </c>
      <c r="G19" s="282">
        <v>59.44</v>
      </c>
      <c r="H19" s="399">
        <f t="shared" si="0"/>
        <v>1</v>
      </c>
    </row>
    <row r="20" spans="1:8" ht="12.75" hidden="1">
      <c r="A20" s="18">
        <v>9</v>
      </c>
      <c r="B20" s="7" t="s">
        <v>430</v>
      </c>
      <c r="C20" s="158">
        <v>57.452</v>
      </c>
      <c r="D20" s="282"/>
      <c r="E20" s="282"/>
      <c r="F20" s="282"/>
      <c r="G20" s="282"/>
      <c r="H20" s="399" t="e">
        <f t="shared" si="0"/>
        <v>#DIV/0!</v>
      </c>
    </row>
    <row r="21" spans="1:8" ht="12.75" hidden="1">
      <c r="A21" s="18">
        <v>10</v>
      </c>
      <c r="B21" s="7" t="s">
        <v>431</v>
      </c>
      <c r="C21" s="158">
        <v>142.217</v>
      </c>
      <c r="D21" s="282"/>
      <c r="E21" s="282"/>
      <c r="F21" s="282"/>
      <c r="G21" s="282"/>
      <c r="H21" s="399" t="e">
        <f t="shared" si="0"/>
        <v>#DIV/0!</v>
      </c>
    </row>
    <row r="22" spans="1:8" ht="12.75">
      <c r="A22" s="18">
        <v>11</v>
      </c>
      <c r="B22" s="7" t="s">
        <v>432</v>
      </c>
      <c r="C22" s="158">
        <v>142.217</v>
      </c>
      <c r="D22" s="282">
        <v>180.4</v>
      </c>
      <c r="E22" s="282">
        <v>98.3</v>
      </c>
      <c r="F22" s="282">
        <v>98.3</v>
      </c>
      <c r="G22" s="282">
        <v>180.4</v>
      </c>
      <c r="H22" s="399">
        <f t="shared" si="0"/>
        <v>1</v>
      </c>
    </row>
    <row r="23" spans="1:8" ht="12.75">
      <c r="A23" s="18">
        <v>12</v>
      </c>
      <c r="B23" s="7" t="s">
        <v>433</v>
      </c>
      <c r="C23" s="158">
        <v>57.452</v>
      </c>
      <c r="D23" s="282">
        <v>152.67</v>
      </c>
      <c r="E23" s="282">
        <v>98.3</v>
      </c>
      <c r="F23" s="282">
        <v>98.3</v>
      </c>
      <c r="G23" s="282">
        <v>152.67</v>
      </c>
      <c r="H23" s="399">
        <f t="shared" si="0"/>
        <v>1</v>
      </c>
    </row>
    <row r="24" spans="1:8" ht="12.75">
      <c r="A24" s="18">
        <v>13</v>
      </c>
      <c r="B24" s="7" t="s">
        <v>434</v>
      </c>
      <c r="C24" s="158">
        <v>57.452</v>
      </c>
      <c r="D24" s="282">
        <v>0</v>
      </c>
      <c r="E24" s="282">
        <v>56.4</v>
      </c>
      <c r="F24" s="282">
        <v>56.4</v>
      </c>
      <c r="G24" s="282">
        <v>0</v>
      </c>
      <c r="H24" s="399">
        <v>0</v>
      </c>
    </row>
    <row r="25" spans="1:8" ht="12.75">
      <c r="A25" s="18">
        <v>14</v>
      </c>
      <c r="B25" s="7" t="s">
        <v>435</v>
      </c>
      <c r="C25" s="158">
        <v>142.217</v>
      </c>
      <c r="D25" s="282">
        <v>109.88</v>
      </c>
      <c r="E25" s="282">
        <v>131</v>
      </c>
      <c r="F25" s="282">
        <v>131</v>
      </c>
      <c r="G25" s="282">
        <v>109.88</v>
      </c>
      <c r="H25" s="399">
        <f t="shared" si="0"/>
        <v>1</v>
      </c>
    </row>
    <row r="26" spans="1:8" ht="12.75" hidden="1">
      <c r="A26" s="18">
        <v>15</v>
      </c>
      <c r="B26" s="7" t="s">
        <v>436</v>
      </c>
      <c r="C26" s="158">
        <v>57.452</v>
      </c>
      <c r="D26" s="282"/>
      <c r="E26" s="282"/>
      <c r="F26" s="282"/>
      <c r="G26" s="282"/>
      <c r="H26" s="399" t="e">
        <f t="shared" si="0"/>
        <v>#DIV/0!</v>
      </c>
    </row>
    <row r="27" spans="1:8" ht="12.75">
      <c r="A27" s="18">
        <v>16</v>
      </c>
      <c r="B27" s="7" t="s">
        <v>437</v>
      </c>
      <c r="C27" s="158">
        <v>142.217</v>
      </c>
      <c r="D27" s="282">
        <v>195.09</v>
      </c>
      <c r="E27" s="282">
        <v>131</v>
      </c>
      <c r="F27" s="282">
        <v>131</v>
      </c>
      <c r="G27" s="282">
        <v>195.09</v>
      </c>
      <c r="H27" s="399">
        <f t="shared" si="0"/>
        <v>1</v>
      </c>
    </row>
    <row r="28" spans="1:8" ht="12.75">
      <c r="A28" s="18">
        <v>17</v>
      </c>
      <c r="B28" s="7" t="s">
        <v>438</v>
      </c>
      <c r="C28" s="158">
        <v>57.452</v>
      </c>
      <c r="D28" s="282">
        <v>108.1</v>
      </c>
      <c r="E28" s="282">
        <v>65.5</v>
      </c>
      <c r="F28" s="282">
        <v>65.5</v>
      </c>
      <c r="G28" s="282">
        <v>108.1</v>
      </c>
      <c r="H28" s="399">
        <f t="shared" si="0"/>
        <v>1</v>
      </c>
    </row>
    <row r="29" spans="1:8" ht="12.75">
      <c r="A29" s="18">
        <v>18</v>
      </c>
      <c r="B29" s="7" t="s">
        <v>296</v>
      </c>
      <c r="C29" s="158">
        <v>142.217</v>
      </c>
      <c r="D29" s="282">
        <v>173.55</v>
      </c>
      <c r="E29" s="282">
        <v>120.1</v>
      </c>
      <c r="F29" s="282">
        <v>120.1</v>
      </c>
      <c r="G29" s="282">
        <v>173.55</v>
      </c>
      <c r="H29" s="399">
        <f t="shared" si="0"/>
        <v>1</v>
      </c>
    </row>
    <row r="30" spans="1:8" ht="12.75">
      <c r="A30" s="18">
        <v>19</v>
      </c>
      <c r="B30" s="7" t="s">
        <v>297</v>
      </c>
      <c r="C30" s="158">
        <v>57.452</v>
      </c>
      <c r="D30" s="282">
        <v>79.25</v>
      </c>
      <c r="E30" s="282">
        <v>87.3</v>
      </c>
      <c r="F30" s="282">
        <v>87.3</v>
      </c>
      <c r="G30" s="282">
        <v>79.25</v>
      </c>
      <c r="H30" s="399">
        <f t="shared" si="0"/>
        <v>1</v>
      </c>
    </row>
    <row r="31" spans="1:8" ht="12.75">
      <c r="A31" s="18">
        <v>20</v>
      </c>
      <c r="B31" s="7" t="s">
        <v>298</v>
      </c>
      <c r="C31" s="158">
        <v>142.217</v>
      </c>
      <c r="D31" s="282">
        <v>209.4</v>
      </c>
      <c r="E31" s="282">
        <v>127.4</v>
      </c>
      <c r="F31" s="282">
        <v>127.4</v>
      </c>
      <c r="G31" s="282">
        <v>209.4</v>
      </c>
      <c r="H31" s="399">
        <f t="shared" si="0"/>
        <v>1</v>
      </c>
    </row>
    <row r="32" spans="1:8" ht="12.75" hidden="1">
      <c r="A32" s="18">
        <v>21</v>
      </c>
      <c r="B32" s="7" t="s">
        <v>299</v>
      </c>
      <c r="C32" s="158">
        <v>424.77</v>
      </c>
      <c r="D32" s="282"/>
      <c r="E32" s="282"/>
      <c r="F32" s="282"/>
      <c r="G32" s="282"/>
      <c r="H32" s="282"/>
    </row>
    <row r="33" spans="1:8" s="22" customFormat="1" ht="12.75">
      <c r="A33" s="26" t="s">
        <v>300</v>
      </c>
      <c r="B33" s="26"/>
      <c r="C33" s="163">
        <f>SUM(C12:C32)</f>
        <v>2647.4990000000007</v>
      </c>
      <c r="D33" s="163">
        <f>SUM(D12:D32)</f>
        <v>2349.88</v>
      </c>
      <c r="E33" s="163">
        <f>SUM(E12:E32)</f>
        <v>1832.8</v>
      </c>
      <c r="F33" s="163">
        <f>SUM(F12:F32)</f>
        <v>1832.8</v>
      </c>
      <c r="G33" s="163">
        <f>SUM(G12:G32)</f>
        <v>2349.88</v>
      </c>
      <c r="H33" s="396">
        <f>G33/D33</f>
        <v>1</v>
      </c>
    </row>
    <row r="34" spans="1:3" ht="12.75" customHeight="1" hidden="1">
      <c r="A34" s="23"/>
      <c r="B34" s="23"/>
      <c r="C34" s="23"/>
    </row>
    <row r="35" ht="12.75" customHeight="1" hidden="1"/>
    <row r="36" ht="12.75" hidden="1">
      <c r="C36" s="28"/>
    </row>
  </sheetData>
  <sheetProtection/>
  <mergeCells count="5">
    <mergeCell ref="D1:G1"/>
    <mergeCell ref="D2:G2"/>
    <mergeCell ref="D3:G3"/>
    <mergeCell ref="D4:G4"/>
    <mergeCell ref="D5:G5"/>
  </mergeCells>
  <printOptions/>
  <pageMargins left="0.75" right="0.75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Жилкина Н.М.</dc:creator>
  <cp:keywords/>
  <dc:description/>
  <cp:lastModifiedBy>1</cp:lastModifiedBy>
  <cp:lastPrinted>2015-03-25T07:03:16Z</cp:lastPrinted>
  <dcterms:created xsi:type="dcterms:W3CDTF">1996-10-08T23:32:33Z</dcterms:created>
  <dcterms:modified xsi:type="dcterms:W3CDTF">2015-03-31T13:10:07Z</dcterms:modified>
  <cp:category/>
  <cp:version/>
  <cp:contentType/>
  <cp:contentStatus/>
</cp:coreProperties>
</file>